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895"/>
  </bookViews>
  <sheets>
    <sheet name="O.OB05 D.CAT33" sheetId="1" r:id="rId1"/>
    <sheet name="O.OB05 D.CAT34" sheetId="3" r:id="rId2"/>
    <sheet name="O.OB05 D.CAT35" sheetId="4" r:id="rId3"/>
    <sheet name="O.OB05 D.CAT36" sheetId="5" r:id="rId4"/>
    <sheet name="O.OB05 D.CAT37" sheetId="6" r:id="rId5"/>
    <sheet name="O.OB05 D.CAT38" sheetId="7" r:id="rId6"/>
    <sheet name="O.OB05 D.CAT39" sheetId="8" r:id="rId7"/>
    <sheet name="O.OB05 D.CAT40" sheetId="9" r:id="rId8"/>
    <sheet name="O.OB05 D.CAT41" sheetId="10" r:id="rId9"/>
    <sheet name="O.OB05 D.CAT42" sheetId="11" r:id="rId10"/>
    <sheet name="O.OB05 D.CAT43" sheetId="12" r:id="rId11"/>
    <sheet name="O.OB05 D.CAT44" sheetId="13" r:id="rId12"/>
  </sheets>
  <definedNames>
    <definedName name="_xlnm.Print_Titles" localSheetId="0">'O.OB05 D.CAT33'!$7:$12</definedName>
    <definedName name="_xlnm.Print_Titles" localSheetId="1">'O.OB05 D.CAT34'!$7:$12</definedName>
    <definedName name="_xlnm.Print_Titles" localSheetId="2">'O.OB05 D.CAT35'!$7:$12</definedName>
    <definedName name="_xlnm.Print_Titles" localSheetId="3">'O.OB05 D.CAT36'!$7:$12</definedName>
    <definedName name="_xlnm.Print_Titles" localSheetId="4">'O.OB05 D.CAT37'!$7:$12</definedName>
    <definedName name="_xlnm.Print_Titles" localSheetId="5">'O.OB05 D.CAT38'!$7:$12</definedName>
    <definedName name="_xlnm.Print_Titles" localSheetId="6">'O.OB05 D.CAT39'!$7:$12</definedName>
    <definedName name="_xlnm.Print_Titles" localSheetId="7">'O.OB05 D.CAT40'!$7:$12</definedName>
    <definedName name="_xlnm.Print_Titles" localSheetId="8">'O.OB05 D.CAT41'!$7:$12</definedName>
    <definedName name="_xlnm.Print_Titles" localSheetId="9">'O.OB05 D.CAT42'!$7:$12</definedName>
    <definedName name="_xlnm.Print_Titles" localSheetId="10">'O.OB05 D.CAT43'!$7:$12</definedName>
    <definedName name="_xlnm.Print_Titles" localSheetId="11">'O.OB05 D.CAT44'!$7:$12</definedName>
  </definedNames>
  <calcPr calcId="145621"/>
</workbook>
</file>

<file path=xl/calcChain.xml><?xml version="1.0" encoding="utf-8"?>
<calcChain xmlns="http://schemas.openxmlformats.org/spreadsheetml/2006/main">
  <c r="I127" i="13" l="1"/>
  <c r="E127" i="13"/>
  <c r="D127" i="13"/>
  <c r="I126" i="13"/>
  <c r="E126" i="13"/>
  <c r="D126" i="13"/>
  <c r="D125" i="13"/>
  <c r="D124" i="13"/>
  <c r="H123" i="13"/>
  <c r="G123" i="13"/>
  <c r="D122" i="13"/>
  <c r="B122" i="13"/>
  <c r="F121" i="13"/>
  <c r="I121" i="13" s="1"/>
  <c r="D121" i="13"/>
  <c r="B121" i="13"/>
  <c r="D120" i="13"/>
  <c r="B120" i="13"/>
  <c r="F119" i="13"/>
  <c r="I119" i="13" s="1"/>
  <c r="D119" i="13"/>
  <c r="B119" i="13"/>
  <c r="D118" i="13"/>
  <c r="B118" i="13"/>
  <c r="F117" i="13"/>
  <c r="I117" i="13" s="1"/>
  <c r="D117" i="13"/>
  <c r="B117" i="13"/>
  <c r="D116" i="13"/>
  <c r="B116" i="13"/>
  <c r="F115" i="13"/>
  <c r="I115" i="13" s="1"/>
  <c r="D115" i="13"/>
  <c r="B115" i="13"/>
  <c r="F114" i="13"/>
  <c r="I114" i="13" s="1"/>
  <c r="D114" i="13"/>
  <c r="B114" i="13"/>
  <c r="H112" i="13"/>
  <c r="G112" i="13"/>
  <c r="F112" i="13"/>
  <c r="E112" i="13"/>
  <c r="I111" i="13"/>
  <c r="E111" i="13"/>
  <c r="D111" i="13"/>
  <c r="I110" i="13"/>
  <c r="E110" i="13"/>
  <c r="G109" i="13"/>
  <c r="G108" i="13"/>
  <c r="G107" i="13"/>
  <c r="P105" i="13"/>
  <c r="O105" i="13"/>
  <c r="N105" i="13"/>
  <c r="S105" i="13"/>
  <c r="R105" i="13"/>
  <c r="Q105" i="13"/>
  <c r="M105" i="13"/>
  <c r="L105" i="13"/>
  <c r="K105" i="13"/>
  <c r="I105" i="13"/>
  <c r="H105" i="13"/>
  <c r="G105" i="13"/>
  <c r="F105" i="13"/>
  <c r="E105" i="13"/>
  <c r="G100" i="13"/>
  <c r="F100" i="13"/>
  <c r="D100" i="13"/>
  <c r="G94" i="13"/>
  <c r="F94" i="13"/>
  <c r="D94" i="13"/>
  <c r="G87" i="13"/>
  <c r="F87" i="13"/>
  <c r="D87" i="13"/>
  <c r="G81" i="13"/>
  <c r="F81" i="13"/>
  <c r="D81" i="13"/>
  <c r="G76" i="13"/>
  <c r="F76" i="13"/>
  <c r="D76" i="13"/>
  <c r="G70" i="13"/>
  <c r="F70" i="13"/>
  <c r="D70" i="13"/>
  <c r="G65" i="13"/>
  <c r="F65" i="13"/>
  <c r="D65" i="13"/>
  <c r="G60" i="13"/>
  <c r="F60" i="13"/>
  <c r="D60" i="13"/>
  <c r="G55" i="13"/>
  <c r="F55" i="13"/>
  <c r="D55" i="13"/>
  <c r="G50" i="13"/>
  <c r="F50" i="13"/>
  <c r="D50" i="13"/>
  <c r="G45" i="13"/>
  <c r="F45" i="13"/>
  <c r="D45" i="13"/>
  <c r="G40" i="13"/>
  <c r="F40" i="13"/>
  <c r="D40" i="13"/>
  <c r="G35" i="13"/>
  <c r="F35" i="13"/>
  <c r="D35" i="13"/>
  <c r="G29" i="13"/>
  <c r="F29" i="13"/>
  <c r="D29" i="13"/>
  <c r="G24" i="13"/>
  <c r="F24" i="13"/>
  <c r="D24" i="13"/>
  <c r="G19" i="13"/>
  <c r="F19" i="13"/>
  <c r="D19" i="13"/>
  <c r="G14" i="13"/>
  <c r="F14" i="13"/>
  <c r="D14" i="13"/>
  <c r="I134" i="12"/>
  <c r="E134" i="12"/>
  <c r="D134" i="12"/>
  <c r="I133" i="12"/>
  <c r="E133" i="12"/>
  <c r="D133" i="12"/>
  <c r="D132" i="12"/>
  <c r="D131" i="12"/>
  <c r="H130" i="12"/>
  <c r="G130" i="12"/>
  <c r="D129" i="12"/>
  <c r="B129" i="12"/>
  <c r="D128" i="12"/>
  <c r="B128" i="12"/>
  <c r="D127" i="12"/>
  <c r="B127" i="12"/>
  <c r="D126" i="12"/>
  <c r="B126" i="12"/>
  <c r="D125" i="12"/>
  <c r="B125" i="12"/>
  <c r="D124" i="12"/>
  <c r="B124" i="12"/>
  <c r="D123" i="12"/>
  <c r="B123" i="12"/>
  <c r="D122" i="12"/>
  <c r="B122" i="12"/>
  <c r="F121" i="12"/>
  <c r="I121" i="12" s="1"/>
  <c r="D121" i="12"/>
  <c r="B121" i="12"/>
  <c r="H119" i="12"/>
  <c r="G119" i="12"/>
  <c r="F119" i="12"/>
  <c r="E119" i="12"/>
  <c r="I118" i="12"/>
  <c r="E118" i="12"/>
  <c r="D118" i="12"/>
  <c r="I117" i="12"/>
  <c r="E117" i="12"/>
  <c r="G116" i="12"/>
  <c r="G115" i="12"/>
  <c r="G114" i="12"/>
  <c r="P112" i="12"/>
  <c r="O112" i="12"/>
  <c r="N112" i="12"/>
  <c r="S112" i="12"/>
  <c r="R112" i="12"/>
  <c r="Q112" i="12"/>
  <c r="M112" i="12"/>
  <c r="L112" i="12"/>
  <c r="K112" i="12"/>
  <c r="I112" i="12"/>
  <c r="H112" i="12"/>
  <c r="G112" i="12"/>
  <c r="F112" i="12"/>
  <c r="E112" i="12"/>
  <c r="G108" i="12"/>
  <c r="F108" i="12"/>
  <c r="D108" i="12"/>
  <c r="G103" i="12"/>
  <c r="F103" i="12"/>
  <c r="D103" i="12"/>
  <c r="G98" i="12"/>
  <c r="F98" i="12"/>
  <c r="D98" i="12"/>
  <c r="G93" i="12"/>
  <c r="F93" i="12"/>
  <c r="D93" i="12"/>
  <c r="G88" i="12"/>
  <c r="F88" i="12"/>
  <c r="D88" i="12"/>
  <c r="G83" i="12"/>
  <c r="F83" i="12"/>
  <c r="D83" i="12"/>
  <c r="G76" i="12"/>
  <c r="F76" i="12"/>
  <c r="D76" i="12"/>
  <c r="G70" i="12"/>
  <c r="F70" i="12"/>
  <c r="D70" i="12"/>
  <c r="G65" i="12"/>
  <c r="F65" i="12"/>
  <c r="D65" i="12"/>
  <c r="G60" i="12"/>
  <c r="F60" i="12"/>
  <c r="D60" i="12"/>
  <c r="G55" i="12"/>
  <c r="F55" i="12"/>
  <c r="D55" i="12"/>
  <c r="G50" i="12"/>
  <c r="F50" i="12"/>
  <c r="D50" i="12"/>
  <c r="G45" i="12"/>
  <c r="F45" i="12"/>
  <c r="D45" i="12"/>
  <c r="G40" i="12"/>
  <c r="F40" i="12"/>
  <c r="D40" i="12"/>
  <c r="G34" i="12"/>
  <c r="F34" i="12"/>
  <c r="D34" i="12"/>
  <c r="G29" i="12"/>
  <c r="F29" i="12"/>
  <c r="D29" i="12"/>
  <c r="G24" i="12"/>
  <c r="F24" i="12"/>
  <c r="D24" i="12"/>
  <c r="G19" i="12"/>
  <c r="F19" i="12"/>
  <c r="D19" i="12"/>
  <c r="G14" i="12"/>
  <c r="F14" i="12"/>
  <c r="D14" i="12"/>
  <c r="I134" i="11"/>
  <c r="E134" i="11"/>
  <c r="D134" i="11"/>
  <c r="I133" i="11"/>
  <c r="E133" i="11"/>
  <c r="D133" i="11"/>
  <c r="D132" i="11"/>
  <c r="D131" i="11"/>
  <c r="H130" i="11"/>
  <c r="G130" i="11"/>
  <c r="D129" i="11"/>
  <c r="B129" i="11"/>
  <c r="F128" i="11"/>
  <c r="I128" i="11" s="1"/>
  <c r="D128" i="11"/>
  <c r="B128" i="11"/>
  <c r="D127" i="11"/>
  <c r="B127" i="11"/>
  <c r="F126" i="11"/>
  <c r="I126" i="11" s="1"/>
  <c r="D126" i="11"/>
  <c r="B126" i="11"/>
  <c r="D125" i="11"/>
  <c r="B125" i="11"/>
  <c r="F124" i="11"/>
  <c r="I124" i="11" s="1"/>
  <c r="D124" i="11"/>
  <c r="B124" i="11"/>
  <c r="D123" i="11"/>
  <c r="B123" i="11"/>
  <c r="F122" i="11"/>
  <c r="I122" i="11" s="1"/>
  <c r="D122" i="11"/>
  <c r="B122" i="11"/>
  <c r="F121" i="11"/>
  <c r="I121" i="11" s="1"/>
  <c r="D121" i="11"/>
  <c r="B121" i="11"/>
  <c r="H119" i="11"/>
  <c r="G119" i="11"/>
  <c r="F119" i="11"/>
  <c r="E119" i="11"/>
  <c r="I118" i="11"/>
  <c r="E118" i="11"/>
  <c r="D118" i="11"/>
  <c r="I117" i="11"/>
  <c r="E117" i="11"/>
  <c r="G116" i="11"/>
  <c r="G115" i="11"/>
  <c r="G114" i="11"/>
  <c r="P112" i="11"/>
  <c r="O112" i="11"/>
  <c r="N112" i="11"/>
  <c r="S112" i="11"/>
  <c r="R112" i="11"/>
  <c r="Q112" i="11"/>
  <c r="M112" i="11"/>
  <c r="L112" i="11"/>
  <c r="K112" i="11"/>
  <c r="I112" i="11"/>
  <c r="H112" i="11"/>
  <c r="G112" i="11"/>
  <c r="F112" i="11"/>
  <c r="E112" i="11"/>
  <c r="G108" i="11"/>
  <c r="F108" i="11"/>
  <c r="D108" i="11"/>
  <c r="G103" i="11"/>
  <c r="F103" i="11"/>
  <c r="D103" i="11"/>
  <c r="G98" i="11"/>
  <c r="F98" i="11"/>
  <c r="D98" i="11"/>
  <c r="G93" i="11"/>
  <c r="F93" i="11"/>
  <c r="D93" i="11"/>
  <c r="G88" i="11"/>
  <c r="F88" i="11"/>
  <c r="D88" i="11"/>
  <c r="G83" i="11"/>
  <c r="F83" i="11"/>
  <c r="D83" i="11"/>
  <c r="G76" i="11"/>
  <c r="F76" i="11"/>
  <c r="D76" i="11"/>
  <c r="G70" i="11"/>
  <c r="F70" i="11"/>
  <c r="D70" i="11"/>
  <c r="G65" i="11"/>
  <c r="F65" i="11"/>
  <c r="D65" i="11"/>
  <c r="G60" i="11"/>
  <c r="F60" i="11"/>
  <c r="D60" i="11"/>
  <c r="G55" i="11"/>
  <c r="F55" i="11"/>
  <c r="D55" i="11"/>
  <c r="G50" i="11"/>
  <c r="F50" i="11"/>
  <c r="D50" i="11"/>
  <c r="G45" i="11"/>
  <c r="F45" i="11"/>
  <c r="D45" i="11"/>
  <c r="G40" i="11"/>
  <c r="F40" i="11"/>
  <c r="D40" i="11"/>
  <c r="G34" i="11"/>
  <c r="F34" i="11"/>
  <c r="D34" i="11"/>
  <c r="G29" i="11"/>
  <c r="F29" i="11"/>
  <c r="D29" i="11"/>
  <c r="G24" i="11"/>
  <c r="F24" i="11"/>
  <c r="D24" i="11"/>
  <c r="G19" i="11"/>
  <c r="F19" i="11"/>
  <c r="D19" i="11"/>
  <c r="G14" i="11"/>
  <c r="F14" i="11"/>
  <c r="D14" i="11"/>
  <c r="I81" i="10"/>
  <c r="E81" i="10"/>
  <c r="D81" i="10"/>
  <c r="I80" i="10"/>
  <c r="E80" i="10"/>
  <c r="D80" i="10"/>
  <c r="D79" i="10"/>
  <c r="D78" i="10"/>
  <c r="H77" i="10"/>
  <c r="G77" i="10"/>
  <c r="D76" i="10"/>
  <c r="B76" i="10"/>
  <c r="F75" i="10"/>
  <c r="I75" i="10" s="1"/>
  <c r="D75" i="10"/>
  <c r="B75" i="10"/>
  <c r="D74" i="10"/>
  <c r="B74" i="10"/>
  <c r="F73" i="10"/>
  <c r="I73" i="10" s="1"/>
  <c r="D73" i="10"/>
  <c r="B73" i="10"/>
  <c r="D72" i="10"/>
  <c r="B72" i="10"/>
  <c r="F71" i="10"/>
  <c r="I71" i="10" s="1"/>
  <c r="D71" i="10"/>
  <c r="B71" i="10"/>
  <c r="D70" i="10"/>
  <c r="B70" i="10"/>
  <c r="F69" i="10"/>
  <c r="I69" i="10" s="1"/>
  <c r="D69" i="10"/>
  <c r="B69" i="10"/>
  <c r="F68" i="10"/>
  <c r="I68" i="10" s="1"/>
  <c r="D68" i="10"/>
  <c r="B68" i="10"/>
  <c r="H66" i="10"/>
  <c r="G66" i="10"/>
  <c r="F66" i="10"/>
  <c r="E66" i="10"/>
  <c r="I65" i="10"/>
  <c r="E65" i="10"/>
  <c r="D65" i="10"/>
  <c r="I64" i="10"/>
  <c r="E64" i="10"/>
  <c r="G63" i="10"/>
  <c r="G62" i="10"/>
  <c r="G61" i="10"/>
  <c r="P59" i="10"/>
  <c r="O59" i="10"/>
  <c r="N59" i="10"/>
  <c r="S59" i="10"/>
  <c r="R59" i="10"/>
  <c r="Q59" i="10"/>
  <c r="M59" i="10"/>
  <c r="L59" i="10"/>
  <c r="K59" i="10"/>
  <c r="I59" i="10"/>
  <c r="H59" i="10"/>
  <c r="G59" i="10"/>
  <c r="F59" i="10"/>
  <c r="E59" i="10"/>
  <c r="G55" i="10"/>
  <c r="F55" i="10"/>
  <c r="D55" i="10"/>
  <c r="G49" i="10"/>
  <c r="F49" i="10"/>
  <c r="D49" i="10"/>
  <c r="G44" i="10"/>
  <c r="F44" i="10"/>
  <c r="D44" i="10"/>
  <c r="G38" i="10"/>
  <c r="F38" i="10"/>
  <c r="D38" i="10"/>
  <c r="G31" i="10"/>
  <c r="F31" i="10"/>
  <c r="D31" i="10"/>
  <c r="G25" i="10"/>
  <c r="F25" i="10"/>
  <c r="D25" i="10"/>
  <c r="G19" i="10"/>
  <c r="F19" i="10"/>
  <c r="D19" i="10"/>
  <c r="G14" i="10"/>
  <c r="F14" i="10"/>
  <c r="D14" i="10"/>
  <c r="I104" i="9"/>
  <c r="E104" i="9"/>
  <c r="D104" i="9"/>
  <c r="I103" i="9"/>
  <c r="E103" i="9"/>
  <c r="D103" i="9"/>
  <c r="D102" i="9"/>
  <c r="D101" i="9"/>
  <c r="H100" i="9"/>
  <c r="G100" i="9"/>
  <c r="D99" i="9"/>
  <c r="B99" i="9"/>
  <c r="D98" i="9"/>
  <c r="B98" i="9"/>
  <c r="D97" i="9"/>
  <c r="B97" i="9"/>
  <c r="D96" i="9"/>
  <c r="B96" i="9"/>
  <c r="D95" i="9"/>
  <c r="B95" i="9"/>
  <c r="F94" i="9"/>
  <c r="I94" i="9" s="1"/>
  <c r="D94" i="9"/>
  <c r="B94" i="9"/>
  <c r="D93" i="9"/>
  <c r="B93" i="9"/>
  <c r="F92" i="9"/>
  <c r="I92" i="9" s="1"/>
  <c r="D92" i="9"/>
  <c r="B92" i="9"/>
  <c r="F91" i="9"/>
  <c r="I91" i="9" s="1"/>
  <c r="D91" i="9"/>
  <c r="B91" i="9"/>
  <c r="H89" i="9"/>
  <c r="G89" i="9"/>
  <c r="F89" i="9"/>
  <c r="E89" i="9"/>
  <c r="I88" i="9"/>
  <c r="E88" i="9"/>
  <c r="D88" i="9"/>
  <c r="I87" i="9"/>
  <c r="E87" i="9"/>
  <c r="G86" i="9"/>
  <c r="G85" i="9"/>
  <c r="G84" i="9"/>
  <c r="P82" i="9"/>
  <c r="O82" i="9"/>
  <c r="N82" i="9"/>
  <c r="S82" i="9"/>
  <c r="R82" i="9"/>
  <c r="Q82" i="9"/>
  <c r="M82" i="9"/>
  <c r="L82" i="9"/>
  <c r="K82" i="9"/>
  <c r="I82" i="9"/>
  <c r="H82" i="9"/>
  <c r="G82" i="9"/>
  <c r="F82" i="9"/>
  <c r="E82" i="9"/>
  <c r="G78" i="9"/>
  <c r="F78" i="9"/>
  <c r="D78" i="9"/>
  <c r="G73" i="9"/>
  <c r="F73" i="9"/>
  <c r="D73" i="9"/>
  <c r="G68" i="9"/>
  <c r="F68" i="9"/>
  <c r="D68" i="9"/>
  <c r="G63" i="9"/>
  <c r="F63" i="9"/>
  <c r="D63" i="9"/>
  <c r="G58" i="9"/>
  <c r="F58" i="9"/>
  <c r="D58" i="9"/>
  <c r="G53" i="9"/>
  <c r="F53" i="9"/>
  <c r="D53" i="9"/>
  <c r="G46" i="9"/>
  <c r="F46" i="9"/>
  <c r="D46" i="9"/>
  <c r="G40" i="9"/>
  <c r="F40" i="9"/>
  <c r="D40" i="9"/>
  <c r="G34" i="9"/>
  <c r="F34" i="9"/>
  <c r="D34" i="9"/>
  <c r="G29" i="9"/>
  <c r="F29" i="9"/>
  <c r="D29" i="9"/>
  <c r="G24" i="9"/>
  <c r="F24" i="9"/>
  <c r="D24" i="9"/>
  <c r="G19" i="9"/>
  <c r="F19" i="9"/>
  <c r="D19" i="9"/>
  <c r="G14" i="9"/>
  <c r="F14" i="9"/>
  <c r="D14" i="9"/>
  <c r="I104" i="8"/>
  <c r="E104" i="8"/>
  <c r="D104" i="8"/>
  <c r="I103" i="8"/>
  <c r="E103" i="8"/>
  <c r="D103" i="8"/>
  <c r="D102" i="8"/>
  <c r="D101" i="8"/>
  <c r="H100" i="8"/>
  <c r="G100" i="8"/>
  <c r="D99" i="8"/>
  <c r="B99" i="8"/>
  <c r="F98" i="8"/>
  <c r="I98" i="8" s="1"/>
  <c r="D98" i="8"/>
  <c r="B98" i="8"/>
  <c r="D97" i="8"/>
  <c r="B97" i="8"/>
  <c r="F96" i="8"/>
  <c r="I96" i="8" s="1"/>
  <c r="D96" i="8"/>
  <c r="B96" i="8"/>
  <c r="D95" i="8"/>
  <c r="B95" i="8"/>
  <c r="F94" i="8"/>
  <c r="I94" i="8" s="1"/>
  <c r="D94" i="8"/>
  <c r="B94" i="8"/>
  <c r="D93" i="8"/>
  <c r="B93" i="8"/>
  <c r="F92" i="8"/>
  <c r="I92" i="8" s="1"/>
  <c r="D92" i="8"/>
  <c r="B92" i="8"/>
  <c r="F91" i="8"/>
  <c r="I91" i="8" s="1"/>
  <c r="D91" i="8"/>
  <c r="B91" i="8"/>
  <c r="H89" i="8"/>
  <c r="G89" i="8"/>
  <c r="F89" i="8"/>
  <c r="E89" i="8"/>
  <c r="I88" i="8"/>
  <c r="E88" i="8"/>
  <c r="D88" i="8"/>
  <c r="I87" i="8"/>
  <c r="E87" i="8"/>
  <c r="G86" i="8"/>
  <c r="G85" i="8"/>
  <c r="G84" i="8"/>
  <c r="P82" i="8"/>
  <c r="O82" i="8"/>
  <c r="N82" i="8"/>
  <c r="S82" i="8"/>
  <c r="R82" i="8"/>
  <c r="Q82" i="8"/>
  <c r="M82" i="8"/>
  <c r="L82" i="8"/>
  <c r="K82" i="8"/>
  <c r="I82" i="8"/>
  <c r="H82" i="8"/>
  <c r="G82" i="8"/>
  <c r="F82" i="8"/>
  <c r="E82" i="8"/>
  <c r="G78" i="8"/>
  <c r="F78" i="8"/>
  <c r="D78" i="8"/>
  <c r="G73" i="8"/>
  <c r="F73" i="8"/>
  <c r="D73" i="8"/>
  <c r="G68" i="8"/>
  <c r="F68" i="8"/>
  <c r="D68" i="8"/>
  <c r="G63" i="8"/>
  <c r="F63" i="8"/>
  <c r="D63" i="8"/>
  <c r="G58" i="8"/>
  <c r="F58" i="8"/>
  <c r="D58" i="8"/>
  <c r="G53" i="8"/>
  <c r="F53" i="8"/>
  <c r="D53" i="8"/>
  <c r="G46" i="8"/>
  <c r="F46" i="8"/>
  <c r="D46" i="8"/>
  <c r="G40" i="8"/>
  <c r="F40" i="8"/>
  <c r="D40" i="8"/>
  <c r="G34" i="8"/>
  <c r="F34" i="8"/>
  <c r="D34" i="8"/>
  <c r="G29" i="8"/>
  <c r="F29" i="8"/>
  <c r="D29" i="8"/>
  <c r="G24" i="8"/>
  <c r="F24" i="8"/>
  <c r="D24" i="8"/>
  <c r="G19" i="8"/>
  <c r="F19" i="8"/>
  <c r="D19" i="8"/>
  <c r="G14" i="8"/>
  <c r="F14" i="8"/>
  <c r="D14" i="8"/>
  <c r="I103" i="7"/>
  <c r="E103" i="7"/>
  <c r="D103" i="7"/>
  <c r="I102" i="7"/>
  <c r="E102" i="7"/>
  <c r="D102" i="7"/>
  <c r="D101" i="7"/>
  <c r="D100" i="7"/>
  <c r="H99" i="7"/>
  <c r="G99" i="7"/>
  <c r="D98" i="7"/>
  <c r="B98" i="7"/>
  <c r="F97" i="7"/>
  <c r="I97" i="7" s="1"/>
  <c r="D97" i="7"/>
  <c r="B97" i="7"/>
  <c r="D96" i="7"/>
  <c r="B96" i="7"/>
  <c r="F95" i="7"/>
  <c r="I95" i="7" s="1"/>
  <c r="D95" i="7"/>
  <c r="B95" i="7"/>
  <c r="D94" i="7"/>
  <c r="B94" i="7"/>
  <c r="F93" i="7"/>
  <c r="I93" i="7" s="1"/>
  <c r="D93" i="7"/>
  <c r="B93" i="7"/>
  <c r="D92" i="7"/>
  <c r="B92" i="7"/>
  <c r="F91" i="7"/>
  <c r="I91" i="7" s="1"/>
  <c r="D91" i="7"/>
  <c r="B91" i="7"/>
  <c r="F90" i="7"/>
  <c r="I90" i="7" s="1"/>
  <c r="D90" i="7"/>
  <c r="B90" i="7"/>
  <c r="H88" i="7"/>
  <c r="G88" i="7"/>
  <c r="F88" i="7"/>
  <c r="E88" i="7"/>
  <c r="I87" i="7"/>
  <c r="E87" i="7"/>
  <c r="D87" i="7"/>
  <c r="I86" i="7"/>
  <c r="E98" i="7" s="1"/>
  <c r="I98" i="7" s="1"/>
  <c r="E86" i="7"/>
  <c r="G85" i="7"/>
  <c r="G84" i="7"/>
  <c r="G83" i="7"/>
  <c r="P81" i="7"/>
  <c r="O81" i="7"/>
  <c r="N81" i="7"/>
  <c r="S81" i="7"/>
  <c r="R81" i="7"/>
  <c r="Q81" i="7"/>
  <c r="M81" i="7"/>
  <c r="L81" i="7"/>
  <c r="K81" i="7"/>
  <c r="I81" i="7"/>
  <c r="H81" i="7"/>
  <c r="G81" i="7"/>
  <c r="F81" i="7"/>
  <c r="E81" i="7"/>
  <c r="G77" i="7"/>
  <c r="F77" i="7"/>
  <c r="D77" i="7"/>
  <c r="G72" i="7"/>
  <c r="F72" i="7"/>
  <c r="D72" i="7"/>
  <c r="G67" i="7"/>
  <c r="F67" i="7"/>
  <c r="D67" i="7"/>
  <c r="G62" i="7"/>
  <c r="F62" i="7"/>
  <c r="D62" i="7"/>
  <c r="G57" i="7"/>
  <c r="F57" i="7"/>
  <c r="D57" i="7"/>
  <c r="G52" i="7"/>
  <c r="F52" i="7"/>
  <c r="D52" i="7"/>
  <c r="G46" i="7"/>
  <c r="F46" i="7"/>
  <c r="D46" i="7"/>
  <c r="G40" i="7"/>
  <c r="F40" i="7"/>
  <c r="D40" i="7"/>
  <c r="G34" i="7"/>
  <c r="F34" i="7"/>
  <c r="D34" i="7"/>
  <c r="G29" i="7"/>
  <c r="F29" i="7"/>
  <c r="D29" i="7"/>
  <c r="G24" i="7"/>
  <c r="F24" i="7"/>
  <c r="D24" i="7"/>
  <c r="G19" i="7"/>
  <c r="F19" i="7"/>
  <c r="D19" i="7"/>
  <c r="G14" i="7"/>
  <c r="F14" i="7"/>
  <c r="D14" i="7"/>
  <c r="I255" i="6"/>
  <c r="E255" i="6"/>
  <c r="D255" i="6"/>
  <c r="I254" i="6"/>
  <c r="E254" i="6"/>
  <c r="D254" i="6"/>
  <c r="D253" i="6"/>
  <c r="D252" i="6"/>
  <c r="H251" i="6"/>
  <c r="G251" i="6"/>
  <c r="D250" i="6"/>
  <c r="B250" i="6"/>
  <c r="F249" i="6"/>
  <c r="I249" i="6" s="1"/>
  <c r="D249" i="6"/>
  <c r="B249" i="6"/>
  <c r="D248" i="6"/>
  <c r="B248" i="6"/>
  <c r="F247" i="6"/>
  <c r="I247" i="6" s="1"/>
  <c r="D247" i="6"/>
  <c r="B247" i="6"/>
  <c r="D246" i="6"/>
  <c r="B246" i="6"/>
  <c r="F245" i="6"/>
  <c r="I245" i="6" s="1"/>
  <c r="D245" i="6"/>
  <c r="B245" i="6"/>
  <c r="D244" i="6"/>
  <c r="B244" i="6"/>
  <c r="F243" i="6"/>
  <c r="I243" i="6" s="1"/>
  <c r="D243" i="6"/>
  <c r="B243" i="6"/>
  <c r="F242" i="6"/>
  <c r="I242" i="6" s="1"/>
  <c r="D242" i="6"/>
  <c r="B242" i="6"/>
  <c r="H240" i="6"/>
  <c r="G240" i="6"/>
  <c r="F240" i="6"/>
  <c r="E240" i="6"/>
  <c r="I239" i="6"/>
  <c r="E239" i="6"/>
  <c r="D239" i="6"/>
  <c r="I238" i="6"/>
  <c r="E238" i="6"/>
  <c r="G237" i="6"/>
  <c r="G236" i="6"/>
  <c r="G235" i="6"/>
  <c r="P233" i="6"/>
  <c r="O233" i="6"/>
  <c r="N233" i="6"/>
  <c r="S233" i="6"/>
  <c r="R233" i="6"/>
  <c r="Q233" i="6"/>
  <c r="M233" i="6"/>
  <c r="L233" i="6"/>
  <c r="K233" i="6"/>
  <c r="I233" i="6"/>
  <c r="H233" i="6"/>
  <c r="G233" i="6"/>
  <c r="F233" i="6"/>
  <c r="E233" i="6"/>
  <c r="G229" i="6"/>
  <c r="F229" i="6"/>
  <c r="D229" i="6"/>
  <c r="G224" i="6"/>
  <c r="F224" i="6"/>
  <c r="D224" i="6"/>
  <c r="G219" i="6"/>
  <c r="F219" i="6"/>
  <c r="D219" i="6"/>
  <c r="G214" i="6"/>
  <c r="F214" i="6"/>
  <c r="D214" i="6"/>
  <c r="G209" i="6"/>
  <c r="F209" i="6"/>
  <c r="D209" i="6"/>
  <c r="G204" i="6"/>
  <c r="F204" i="6"/>
  <c r="D204" i="6"/>
  <c r="G199" i="6"/>
  <c r="F199" i="6"/>
  <c r="D199" i="6"/>
  <c r="G194" i="6"/>
  <c r="F194" i="6"/>
  <c r="D194" i="6"/>
  <c r="G189" i="6"/>
  <c r="F189" i="6"/>
  <c r="D189" i="6"/>
  <c r="G184" i="6"/>
  <c r="F184" i="6"/>
  <c r="D184" i="6"/>
  <c r="G179" i="6"/>
  <c r="F179" i="6"/>
  <c r="D179" i="6"/>
  <c r="G172" i="6"/>
  <c r="F172" i="6"/>
  <c r="D172" i="6"/>
  <c r="G166" i="6"/>
  <c r="F166" i="6"/>
  <c r="D166" i="6"/>
  <c r="G161" i="6"/>
  <c r="F161" i="6"/>
  <c r="D161" i="6"/>
  <c r="G156" i="6"/>
  <c r="F156" i="6"/>
  <c r="D156" i="6"/>
  <c r="G151" i="6"/>
  <c r="F151" i="6"/>
  <c r="D151" i="6"/>
  <c r="G146" i="6"/>
  <c r="F146" i="6"/>
  <c r="D146" i="6"/>
  <c r="G141" i="6"/>
  <c r="F141" i="6"/>
  <c r="D141" i="6"/>
  <c r="G136" i="6"/>
  <c r="F136" i="6"/>
  <c r="D136" i="6"/>
  <c r="G131" i="6"/>
  <c r="F131" i="6"/>
  <c r="D131" i="6"/>
  <c r="G126" i="6"/>
  <c r="F126" i="6"/>
  <c r="D126" i="6"/>
  <c r="G121" i="6"/>
  <c r="F121" i="6"/>
  <c r="D121" i="6"/>
  <c r="G116" i="6"/>
  <c r="F116" i="6"/>
  <c r="D116" i="6"/>
  <c r="G111" i="6"/>
  <c r="F111" i="6"/>
  <c r="D111" i="6"/>
  <c r="G106" i="6"/>
  <c r="F106" i="6"/>
  <c r="D106" i="6"/>
  <c r="G100" i="6"/>
  <c r="F100" i="6"/>
  <c r="D100" i="6"/>
  <c r="G94" i="6"/>
  <c r="F94" i="6"/>
  <c r="D94" i="6"/>
  <c r="G88" i="6"/>
  <c r="F88" i="6"/>
  <c r="D88" i="6"/>
  <c r="G82" i="6"/>
  <c r="F82" i="6"/>
  <c r="D82" i="6"/>
  <c r="G76" i="6"/>
  <c r="F76" i="6"/>
  <c r="D76" i="6"/>
  <c r="G70" i="6"/>
  <c r="F70" i="6"/>
  <c r="D70" i="6"/>
  <c r="G64" i="6"/>
  <c r="F64" i="6"/>
  <c r="D64" i="6"/>
  <c r="G58" i="6"/>
  <c r="F58" i="6"/>
  <c r="D58" i="6"/>
  <c r="G52" i="6"/>
  <c r="F52" i="6"/>
  <c r="D52" i="6"/>
  <c r="G46" i="6"/>
  <c r="F46" i="6"/>
  <c r="D46" i="6"/>
  <c r="G40" i="6"/>
  <c r="F40" i="6"/>
  <c r="D40" i="6"/>
  <c r="G34" i="6"/>
  <c r="F34" i="6"/>
  <c r="D34" i="6"/>
  <c r="G29" i="6"/>
  <c r="F29" i="6"/>
  <c r="D29" i="6"/>
  <c r="G24" i="6"/>
  <c r="F24" i="6"/>
  <c r="D24" i="6"/>
  <c r="G19" i="6"/>
  <c r="F19" i="6"/>
  <c r="D19" i="6"/>
  <c r="G14" i="6"/>
  <c r="F14" i="6"/>
  <c r="D14" i="6"/>
  <c r="I246" i="5"/>
  <c r="E246" i="5"/>
  <c r="D246" i="5"/>
  <c r="I245" i="5"/>
  <c r="E245" i="5"/>
  <c r="D245" i="5"/>
  <c r="D244" i="5"/>
  <c r="D243" i="5"/>
  <c r="H242" i="5"/>
  <c r="G242" i="5"/>
  <c r="D241" i="5"/>
  <c r="B241" i="5"/>
  <c r="D240" i="5"/>
  <c r="B240" i="5"/>
  <c r="D239" i="5"/>
  <c r="B239" i="5"/>
  <c r="D238" i="5"/>
  <c r="B238" i="5"/>
  <c r="D237" i="5"/>
  <c r="B237" i="5"/>
  <c r="D236" i="5"/>
  <c r="B236" i="5"/>
  <c r="D235" i="5"/>
  <c r="B235" i="5"/>
  <c r="D234" i="5"/>
  <c r="B234" i="5"/>
  <c r="F233" i="5"/>
  <c r="I233" i="5" s="1"/>
  <c r="D233" i="5"/>
  <c r="B233" i="5"/>
  <c r="H231" i="5"/>
  <c r="G231" i="5"/>
  <c r="F231" i="5"/>
  <c r="E231" i="5"/>
  <c r="I230" i="5"/>
  <c r="E230" i="5"/>
  <c r="D230" i="5"/>
  <c r="I229" i="5"/>
  <c r="E229" i="5"/>
  <c r="G228" i="5"/>
  <c r="G227" i="5"/>
  <c r="G226" i="5"/>
  <c r="P224" i="5"/>
  <c r="O224" i="5"/>
  <c r="N224" i="5"/>
  <c r="S224" i="5"/>
  <c r="R224" i="5"/>
  <c r="Q224" i="5"/>
  <c r="M224" i="5"/>
  <c r="L224" i="5"/>
  <c r="K224" i="5"/>
  <c r="I224" i="5"/>
  <c r="H224" i="5"/>
  <c r="G224" i="5"/>
  <c r="F224" i="5"/>
  <c r="E224" i="5"/>
  <c r="G220" i="5"/>
  <c r="F220" i="5"/>
  <c r="D220" i="5"/>
  <c r="G215" i="5"/>
  <c r="F215" i="5"/>
  <c r="D215" i="5"/>
  <c r="G210" i="5"/>
  <c r="F210" i="5"/>
  <c r="D210" i="5"/>
  <c r="G204" i="5"/>
  <c r="F204" i="5"/>
  <c r="D204" i="5"/>
  <c r="G199" i="5"/>
  <c r="F199" i="5"/>
  <c r="D199" i="5"/>
  <c r="G194" i="5"/>
  <c r="F194" i="5"/>
  <c r="D194" i="5"/>
  <c r="G189" i="5"/>
  <c r="F189" i="5"/>
  <c r="D189" i="5"/>
  <c r="G184" i="5"/>
  <c r="F184" i="5"/>
  <c r="D184" i="5"/>
  <c r="G179" i="5"/>
  <c r="F179" i="5"/>
  <c r="D179" i="5"/>
  <c r="G174" i="5"/>
  <c r="F174" i="5"/>
  <c r="D174" i="5"/>
  <c r="G169" i="5"/>
  <c r="F169" i="5"/>
  <c r="D169" i="5"/>
  <c r="G164" i="5"/>
  <c r="F164" i="5"/>
  <c r="D164" i="5"/>
  <c r="G159" i="5"/>
  <c r="F159" i="5"/>
  <c r="D159" i="5"/>
  <c r="G154" i="5"/>
  <c r="F154" i="5"/>
  <c r="D154" i="5"/>
  <c r="G149" i="5"/>
  <c r="F149" i="5"/>
  <c r="D149" i="5"/>
  <c r="G144" i="5"/>
  <c r="F144" i="5"/>
  <c r="D144" i="5"/>
  <c r="G139" i="5"/>
  <c r="F139" i="5"/>
  <c r="D139" i="5"/>
  <c r="G134" i="5"/>
  <c r="F134" i="5"/>
  <c r="D134" i="5"/>
  <c r="G129" i="5"/>
  <c r="F129" i="5"/>
  <c r="D129" i="5"/>
  <c r="G124" i="5"/>
  <c r="F124" i="5"/>
  <c r="D124" i="5"/>
  <c r="G119" i="5"/>
  <c r="F119" i="5"/>
  <c r="D119" i="5"/>
  <c r="G114" i="5"/>
  <c r="F114" i="5"/>
  <c r="D114" i="5"/>
  <c r="G109" i="5"/>
  <c r="F109" i="5"/>
  <c r="D109" i="5"/>
  <c r="G104" i="5"/>
  <c r="F104" i="5"/>
  <c r="D104" i="5"/>
  <c r="G99" i="5"/>
  <c r="F99" i="5"/>
  <c r="D99" i="5"/>
  <c r="G94" i="5"/>
  <c r="F94" i="5"/>
  <c r="D94" i="5"/>
  <c r="G89" i="5"/>
  <c r="F89" i="5"/>
  <c r="D89" i="5"/>
  <c r="G84" i="5"/>
  <c r="F84" i="5"/>
  <c r="D84" i="5"/>
  <c r="G79" i="5"/>
  <c r="F79" i="5"/>
  <c r="D79" i="5"/>
  <c r="G74" i="5"/>
  <c r="F74" i="5"/>
  <c r="D74" i="5"/>
  <c r="G69" i="5"/>
  <c r="F69" i="5"/>
  <c r="D69" i="5"/>
  <c r="G64" i="5"/>
  <c r="F64" i="5"/>
  <c r="D64" i="5"/>
  <c r="G59" i="5"/>
  <c r="F59" i="5"/>
  <c r="D59" i="5"/>
  <c r="G54" i="5"/>
  <c r="F54" i="5"/>
  <c r="D54" i="5"/>
  <c r="G49" i="5"/>
  <c r="F49" i="5"/>
  <c r="D49" i="5"/>
  <c r="G44" i="5"/>
  <c r="F44" i="5"/>
  <c r="D44" i="5"/>
  <c r="G39" i="5"/>
  <c r="F39" i="5"/>
  <c r="D39" i="5"/>
  <c r="G34" i="5"/>
  <c r="F34" i="5"/>
  <c r="D34" i="5"/>
  <c r="G29" i="5"/>
  <c r="F29" i="5"/>
  <c r="D29" i="5"/>
  <c r="G24" i="5"/>
  <c r="F24" i="5"/>
  <c r="D24" i="5"/>
  <c r="G19" i="5"/>
  <c r="F19" i="5"/>
  <c r="D19" i="5"/>
  <c r="G14" i="5"/>
  <c r="F14" i="5"/>
  <c r="D14" i="5"/>
  <c r="I157" i="4"/>
  <c r="E157" i="4"/>
  <c r="D157" i="4"/>
  <c r="I156" i="4"/>
  <c r="E156" i="4"/>
  <c r="D156" i="4"/>
  <c r="D155" i="4"/>
  <c r="D154" i="4"/>
  <c r="H153" i="4"/>
  <c r="G153" i="4"/>
  <c r="D152" i="4"/>
  <c r="B152" i="4"/>
  <c r="D151" i="4"/>
  <c r="B151" i="4"/>
  <c r="D150" i="4"/>
  <c r="B150" i="4"/>
  <c r="D149" i="4"/>
  <c r="B149" i="4"/>
  <c r="D148" i="4"/>
  <c r="B148" i="4"/>
  <c r="D147" i="4"/>
  <c r="B147" i="4"/>
  <c r="D146" i="4"/>
  <c r="B146" i="4"/>
  <c r="D145" i="4"/>
  <c r="B145" i="4"/>
  <c r="F144" i="4"/>
  <c r="I144" i="4" s="1"/>
  <c r="D144" i="4"/>
  <c r="B144" i="4"/>
  <c r="H142" i="4"/>
  <c r="G142" i="4"/>
  <c r="F142" i="4"/>
  <c r="E142" i="4"/>
  <c r="I141" i="4"/>
  <c r="E141" i="4"/>
  <c r="D141" i="4"/>
  <c r="I140" i="4"/>
  <c r="E140" i="4"/>
  <c r="G139" i="4"/>
  <c r="G138" i="4"/>
  <c r="G137" i="4"/>
  <c r="P135" i="4"/>
  <c r="O135" i="4"/>
  <c r="N135" i="4"/>
  <c r="S135" i="4"/>
  <c r="R135" i="4"/>
  <c r="Q135" i="4"/>
  <c r="M135" i="4"/>
  <c r="L135" i="4"/>
  <c r="K135" i="4"/>
  <c r="I135" i="4"/>
  <c r="H135" i="4"/>
  <c r="G135" i="4"/>
  <c r="F135" i="4"/>
  <c r="E135" i="4"/>
  <c r="G131" i="4"/>
  <c r="F131" i="4"/>
  <c r="D131" i="4"/>
  <c r="G126" i="4"/>
  <c r="F126" i="4"/>
  <c r="D126" i="4"/>
  <c r="G121" i="4"/>
  <c r="F121" i="4"/>
  <c r="D121" i="4"/>
  <c r="G116" i="4"/>
  <c r="F116" i="4"/>
  <c r="D116" i="4"/>
  <c r="G111" i="4"/>
  <c r="F111" i="4"/>
  <c r="D111" i="4"/>
  <c r="G106" i="4"/>
  <c r="F106" i="4"/>
  <c r="D106" i="4"/>
  <c r="G101" i="4"/>
  <c r="F101" i="4"/>
  <c r="D101" i="4"/>
  <c r="G96" i="4"/>
  <c r="F96" i="4"/>
  <c r="D96" i="4"/>
  <c r="G91" i="4"/>
  <c r="F91" i="4"/>
  <c r="D91" i="4"/>
  <c r="G86" i="4"/>
  <c r="F86" i="4"/>
  <c r="D86" i="4"/>
  <c r="G81" i="4"/>
  <c r="F81" i="4"/>
  <c r="D81" i="4"/>
  <c r="G76" i="4"/>
  <c r="F76" i="4"/>
  <c r="D76" i="4"/>
  <c r="G71" i="4"/>
  <c r="F71" i="4"/>
  <c r="D71" i="4"/>
  <c r="G65" i="4"/>
  <c r="F65" i="4"/>
  <c r="D65" i="4"/>
  <c r="G59" i="4"/>
  <c r="F59" i="4"/>
  <c r="D59" i="4"/>
  <c r="G54" i="4"/>
  <c r="F54" i="4"/>
  <c r="D54" i="4"/>
  <c r="G49" i="4"/>
  <c r="F49" i="4"/>
  <c r="D49" i="4"/>
  <c r="G44" i="4"/>
  <c r="F44" i="4"/>
  <c r="D44" i="4"/>
  <c r="G39" i="4"/>
  <c r="F39" i="4"/>
  <c r="D39" i="4"/>
  <c r="G34" i="4"/>
  <c r="F34" i="4"/>
  <c r="D34" i="4"/>
  <c r="G29" i="4"/>
  <c r="F29" i="4"/>
  <c r="D29" i="4"/>
  <c r="G24" i="4"/>
  <c r="F24" i="4"/>
  <c r="D24" i="4"/>
  <c r="G19" i="4"/>
  <c r="F19" i="4"/>
  <c r="D19" i="4"/>
  <c r="G14" i="4"/>
  <c r="F14" i="4"/>
  <c r="D14" i="4"/>
  <c r="I123" i="3"/>
  <c r="E123" i="3"/>
  <c r="D123" i="3"/>
  <c r="I122" i="3"/>
  <c r="E122" i="3"/>
  <c r="D122" i="3"/>
  <c r="D121" i="3"/>
  <c r="D120" i="3"/>
  <c r="H119" i="3"/>
  <c r="G119" i="3"/>
  <c r="D118" i="3"/>
  <c r="B118" i="3"/>
  <c r="F117" i="3"/>
  <c r="I117" i="3" s="1"/>
  <c r="D117" i="3"/>
  <c r="B117" i="3"/>
  <c r="D116" i="3"/>
  <c r="B116" i="3"/>
  <c r="F115" i="3"/>
  <c r="I115" i="3" s="1"/>
  <c r="D115" i="3"/>
  <c r="B115" i="3"/>
  <c r="D114" i="3"/>
  <c r="B114" i="3"/>
  <c r="F113" i="3"/>
  <c r="I113" i="3" s="1"/>
  <c r="D113" i="3"/>
  <c r="B113" i="3"/>
  <c r="D112" i="3"/>
  <c r="B112" i="3"/>
  <c r="F111" i="3"/>
  <c r="I111" i="3" s="1"/>
  <c r="D111" i="3"/>
  <c r="B111" i="3"/>
  <c r="F110" i="3"/>
  <c r="I110" i="3" s="1"/>
  <c r="D110" i="3"/>
  <c r="B110" i="3"/>
  <c r="H108" i="3"/>
  <c r="G108" i="3"/>
  <c r="F108" i="3"/>
  <c r="E108" i="3"/>
  <c r="I107" i="3"/>
  <c r="E107" i="3"/>
  <c r="D107" i="3"/>
  <c r="I106" i="3"/>
  <c r="E106" i="3"/>
  <c r="G105" i="3"/>
  <c r="G104" i="3"/>
  <c r="G103" i="3"/>
  <c r="P101" i="3"/>
  <c r="O101" i="3"/>
  <c r="N101" i="3"/>
  <c r="S101" i="3"/>
  <c r="R101" i="3"/>
  <c r="Q101" i="3"/>
  <c r="M101" i="3"/>
  <c r="L101" i="3"/>
  <c r="K101" i="3"/>
  <c r="I101" i="3"/>
  <c r="H101" i="3"/>
  <c r="G101" i="3"/>
  <c r="F101" i="3"/>
  <c r="E101" i="3"/>
  <c r="G97" i="3"/>
  <c r="F97" i="3"/>
  <c r="D97" i="3"/>
  <c r="G92" i="3"/>
  <c r="F92" i="3"/>
  <c r="D92" i="3"/>
  <c r="G87" i="3"/>
  <c r="F87" i="3"/>
  <c r="D87" i="3"/>
  <c r="G82" i="3"/>
  <c r="F82" i="3"/>
  <c r="D82" i="3"/>
  <c r="G77" i="3"/>
  <c r="F77" i="3"/>
  <c r="D77" i="3"/>
  <c r="G72" i="3"/>
  <c r="F72" i="3"/>
  <c r="D72" i="3"/>
  <c r="G67" i="3"/>
  <c r="F67" i="3"/>
  <c r="D67" i="3"/>
  <c r="G62" i="3"/>
  <c r="F62" i="3"/>
  <c r="D62" i="3"/>
  <c r="G57" i="3"/>
  <c r="F57" i="3"/>
  <c r="D57" i="3"/>
  <c r="G52" i="3"/>
  <c r="F52" i="3"/>
  <c r="D52" i="3"/>
  <c r="G47" i="3"/>
  <c r="F47" i="3"/>
  <c r="D47" i="3"/>
  <c r="G41" i="3"/>
  <c r="F41" i="3"/>
  <c r="D41" i="3"/>
  <c r="G36" i="3"/>
  <c r="F36" i="3"/>
  <c r="D36" i="3"/>
  <c r="G30" i="3"/>
  <c r="F30" i="3"/>
  <c r="D30" i="3"/>
  <c r="G25" i="3"/>
  <c r="F25" i="3"/>
  <c r="D25" i="3"/>
  <c r="G19" i="3"/>
  <c r="F19" i="3"/>
  <c r="D19" i="3"/>
  <c r="G14" i="3"/>
  <c r="F14" i="3"/>
  <c r="D14" i="3"/>
  <c r="I95" i="1"/>
  <c r="E95" i="1"/>
  <c r="D95" i="1"/>
  <c r="I94" i="1"/>
  <c r="E94" i="1"/>
  <c r="D94" i="1"/>
  <c r="D93" i="1"/>
  <c r="D92" i="1"/>
  <c r="H91" i="1"/>
  <c r="G91" i="1"/>
  <c r="D90" i="1"/>
  <c r="B90" i="1"/>
  <c r="F89" i="1"/>
  <c r="I89" i="1" s="1"/>
  <c r="D89" i="1"/>
  <c r="B89" i="1"/>
  <c r="D88" i="1"/>
  <c r="B88" i="1"/>
  <c r="F87" i="1"/>
  <c r="I87" i="1" s="1"/>
  <c r="D87" i="1"/>
  <c r="B87" i="1"/>
  <c r="D86" i="1"/>
  <c r="B86" i="1"/>
  <c r="F85" i="1"/>
  <c r="I85" i="1" s="1"/>
  <c r="D85" i="1"/>
  <c r="B85" i="1"/>
  <c r="D84" i="1"/>
  <c r="B84" i="1"/>
  <c r="F83" i="1"/>
  <c r="I83" i="1" s="1"/>
  <c r="D83" i="1"/>
  <c r="B83" i="1"/>
  <c r="F82" i="1"/>
  <c r="F84" i="1" s="1"/>
  <c r="I84" i="1" s="1"/>
  <c r="D82" i="1"/>
  <c r="B82" i="1"/>
  <c r="H80" i="1"/>
  <c r="G80" i="1"/>
  <c r="F80" i="1"/>
  <c r="E80" i="1"/>
  <c r="I79" i="1"/>
  <c r="E79" i="1"/>
  <c r="D79" i="1"/>
  <c r="I78" i="1"/>
  <c r="E78" i="1"/>
  <c r="G77" i="1"/>
  <c r="G76" i="1"/>
  <c r="G75" i="1"/>
  <c r="P73" i="1"/>
  <c r="O73" i="1"/>
  <c r="N73" i="1"/>
  <c r="S73" i="1"/>
  <c r="R73" i="1"/>
  <c r="Q73" i="1"/>
  <c r="M73" i="1"/>
  <c r="L73" i="1"/>
  <c r="K73" i="1"/>
  <c r="I73" i="1"/>
  <c r="H73" i="1"/>
  <c r="G73" i="1"/>
  <c r="F73" i="1"/>
  <c r="E73" i="1"/>
  <c r="G69" i="1"/>
  <c r="F69" i="1"/>
  <c r="D69" i="1"/>
  <c r="G64" i="1"/>
  <c r="F64" i="1"/>
  <c r="D64" i="1"/>
  <c r="G59" i="1"/>
  <c r="F59" i="1"/>
  <c r="D59" i="1"/>
  <c r="G54" i="1"/>
  <c r="F54" i="1"/>
  <c r="D54" i="1"/>
  <c r="G49" i="1"/>
  <c r="F49" i="1"/>
  <c r="D49" i="1"/>
  <c r="G44" i="1"/>
  <c r="F44" i="1"/>
  <c r="D44" i="1"/>
  <c r="G39" i="1"/>
  <c r="F39" i="1"/>
  <c r="D39" i="1"/>
  <c r="G34" i="1"/>
  <c r="F34" i="1"/>
  <c r="D34" i="1"/>
  <c r="G29" i="1"/>
  <c r="F29" i="1"/>
  <c r="D29" i="1"/>
  <c r="G24" i="1"/>
  <c r="F24" i="1"/>
  <c r="D24" i="1"/>
  <c r="G19" i="1"/>
  <c r="F19" i="1"/>
  <c r="D19" i="1"/>
  <c r="G14" i="1"/>
  <c r="F14" i="1"/>
  <c r="D14" i="1"/>
  <c r="F116" i="13" l="1"/>
  <c r="I116" i="13" s="1"/>
  <c r="F118" i="13"/>
  <c r="I118" i="13" s="1"/>
  <c r="F120" i="13"/>
  <c r="I120" i="13" s="1"/>
  <c r="F123" i="13"/>
  <c r="E122" i="13"/>
  <c r="I122" i="13" s="1"/>
  <c r="F122" i="12"/>
  <c r="I122" i="12" s="1"/>
  <c r="F124" i="12"/>
  <c r="I124" i="12" s="1"/>
  <c r="F126" i="12"/>
  <c r="I126" i="12" s="1"/>
  <c r="F128" i="12"/>
  <c r="I128" i="12" s="1"/>
  <c r="F123" i="12"/>
  <c r="I123" i="12" s="1"/>
  <c r="F125" i="12"/>
  <c r="I125" i="12" s="1"/>
  <c r="F127" i="12"/>
  <c r="I127" i="12" s="1"/>
  <c r="F130" i="12"/>
  <c r="E129" i="12"/>
  <c r="I129" i="12" s="1"/>
  <c r="E130" i="12"/>
  <c r="F123" i="11"/>
  <c r="I123" i="11" s="1"/>
  <c r="F125" i="11"/>
  <c r="I125" i="11" s="1"/>
  <c r="F127" i="11"/>
  <c r="I127" i="11" s="1"/>
  <c r="F130" i="11"/>
  <c r="E129" i="11"/>
  <c r="I129" i="11" s="1"/>
  <c r="E130" i="11"/>
  <c r="I130" i="11" s="1"/>
  <c r="F70" i="10"/>
  <c r="I70" i="10" s="1"/>
  <c r="F72" i="10"/>
  <c r="I72" i="10" s="1"/>
  <c r="F74" i="10"/>
  <c r="I74" i="10" s="1"/>
  <c r="F77" i="10"/>
  <c r="E76" i="10"/>
  <c r="I76" i="10" s="1"/>
  <c r="F96" i="9"/>
  <c r="I96" i="9" s="1"/>
  <c r="F98" i="9"/>
  <c r="I98" i="9" s="1"/>
  <c r="F93" i="9"/>
  <c r="I93" i="9" s="1"/>
  <c r="F95" i="9"/>
  <c r="I95" i="9" s="1"/>
  <c r="F97" i="9"/>
  <c r="I97" i="9" s="1"/>
  <c r="F100" i="9"/>
  <c r="E99" i="9"/>
  <c r="I99" i="9" s="1"/>
  <c r="E100" i="9"/>
  <c r="I100" i="9" s="1"/>
  <c r="F93" i="8"/>
  <c r="I93" i="8" s="1"/>
  <c r="F95" i="8"/>
  <c r="I95" i="8" s="1"/>
  <c r="F97" i="8"/>
  <c r="I97" i="8" s="1"/>
  <c r="F100" i="8"/>
  <c r="E99" i="8"/>
  <c r="I99" i="8" s="1"/>
  <c r="F92" i="7"/>
  <c r="I92" i="7" s="1"/>
  <c r="F94" i="7"/>
  <c r="I94" i="7" s="1"/>
  <c r="F96" i="7"/>
  <c r="I96" i="7" s="1"/>
  <c r="F99" i="7"/>
  <c r="E99" i="7"/>
  <c r="I99" i="7" s="1"/>
  <c r="F244" i="6"/>
  <c r="I244" i="6" s="1"/>
  <c r="F246" i="6"/>
  <c r="I246" i="6" s="1"/>
  <c r="F248" i="6"/>
  <c r="I248" i="6" s="1"/>
  <c r="F251" i="6"/>
  <c r="E250" i="6"/>
  <c r="I250" i="6" s="1"/>
  <c r="E251" i="6"/>
  <c r="I251" i="6" s="1"/>
  <c r="F234" i="5"/>
  <c r="I234" i="5" s="1"/>
  <c r="F236" i="5"/>
  <c r="I236" i="5" s="1"/>
  <c r="F238" i="5"/>
  <c r="I238" i="5" s="1"/>
  <c r="F240" i="5"/>
  <c r="I240" i="5" s="1"/>
  <c r="F235" i="5"/>
  <c r="I235" i="5" s="1"/>
  <c r="F237" i="5"/>
  <c r="I237" i="5" s="1"/>
  <c r="F239" i="5"/>
  <c r="I239" i="5" s="1"/>
  <c r="F242" i="5"/>
  <c r="E241" i="5"/>
  <c r="I241" i="5" s="1"/>
  <c r="E242" i="5"/>
  <c r="F145" i="4"/>
  <c r="I145" i="4" s="1"/>
  <c r="F147" i="4"/>
  <c r="I147" i="4" s="1"/>
  <c r="F149" i="4"/>
  <c r="I149" i="4" s="1"/>
  <c r="F151" i="4"/>
  <c r="I151" i="4" s="1"/>
  <c r="F146" i="4"/>
  <c r="I146" i="4" s="1"/>
  <c r="F148" i="4"/>
  <c r="I148" i="4" s="1"/>
  <c r="F150" i="4"/>
  <c r="I150" i="4" s="1"/>
  <c r="F153" i="4"/>
  <c r="E152" i="4"/>
  <c r="F112" i="3"/>
  <c r="I112" i="3" s="1"/>
  <c r="F114" i="3"/>
  <c r="I114" i="3" s="1"/>
  <c r="F116" i="3"/>
  <c r="I116" i="3" s="1"/>
  <c r="F119" i="3"/>
  <c r="E118" i="3"/>
  <c r="I118" i="3" s="1"/>
  <c r="E119" i="3"/>
  <c r="I119" i="3" s="1"/>
  <c r="F86" i="1"/>
  <c r="I86" i="1" s="1"/>
  <c r="F88" i="1"/>
  <c r="I88" i="1" s="1"/>
  <c r="I82" i="1"/>
  <c r="E90" i="1"/>
  <c r="I90" i="1" s="1"/>
  <c r="E91" i="1"/>
  <c r="E123" i="13" l="1"/>
  <c r="I123" i="13" s="1"/>
  <c r="I124" i="13" s="1"/>
  <c r="I125" i="13" s="1"/>
  <c r="I130" i="12"/>
  <c r="I131" i="12" s="1"/>
  <c r="I131" i="11"/>
  <c r="I132" i="11" s="1"/>
  <c r="E77" i="10"/>
  <c r="I77" i="10" s="1"/>
  <c r="I101" i="9"/>
  <c r="I102" i="9" s="1"/>
  <c r="E100" i="8"/>
  <c r="I100" i="8" s="1"/>
  <c r="I101" i="8" s="1"/>
  <c r="I102" i="8" s="1"/>
  <c r="I100" i="7"/>
  <c r="I252" i="6"/>
  <c r="I253" i="6" s="1"/>
  <c r="I242" i="5"/>
  <c r="I243" i="5" s="1"/>
  <c r="I244" i="5" s="1"/>
  <c r="I152" i="4"/>
  <c r="E153" i="4"/>
  <c r="I153" i="4" s="1"/>
  <c r="I120" i="3"/>
  <c r="I121" i="3" s="1"/>
  <c r="I124" i="3" s="1"/>
  <c r="F91" i="1"/>
  <c r="I91" i="1" s="1"/>
  <c r="I92" i="1" s="1"/>
  <c r="I93" i="1" s="1"/>
  <c r="I128" i="13" l="1"/>
  <c r="I132" i="12"/>
  <c r="I135" i="12" s="1"/>
  <c r="I135" i="11"/>
  <c r="I78" i="10"/>
  <c r="I105" i="9"/>
  <c r="I105" i="8"/>
  <c r="I101" i="7"/>
  <c r="I104" i="7" s="1"/>
  <c r="I256" i="6"/>
  <c r="I247" i="5"/>
  <c r="I154" i="4"/>
  <c r="I155" i="4"/>
  <c r="I96" i="1"/>
  <c r="I79" i="10" l="1"/>
  <c r="I82" i="10" s="1"/>
  <c r="I158" i="4"/>
</calcChain>
</file>

<file path=xl/sharedStrings.xml><?xml version="1.0" encoding="utf-8"?>
<sst xmlns="http://schemas.openxmlformats.org/spreadsheetml/2006/main" count="1534" uniqueCount="426">
  <si>
    <t>Formular F3</t>
  </si>
  <si>
    <r>
      <t xml:space="preserve">Obiectiv: L029 </t>
    </r>
    <r>
      <rPr>
        <sz val="10"/>
        <color theme="1"/>
        <rFont val="Calibri"/>
        <family val="2"/>
        <scheme val="minor"/>
      </rPr>
      <t>RESTAURARE ANSAMBLU CASTEL BELDY FAZA P.T.</t>
    </r>
  </si>
  <si>
    <r>
      <t>Contractant:</t>
    </r>
    <r>
      <rPr>
        <sz val="8"/>
        <color theme="1"/>
        <rFont val="Arial"/>
        <family val="2"/>
      </rPr>
      <t xml:space="preserve"> IMPEX ROMCATEL CP SA</t>
    </r>
  </si>
  <si>
    <t>LISTA_x000D_
cu cantitatile de lucrari pe categorii de lucrari</t>
  </si>
  <si>
    <r>
      <t xml:space="preserve">Obiect: OB05 </t>
    </r>
    <r>
      <rPr>
        <sz val="10"/>
        <color theme="1"/>
        <rFont val="Calibri"/>
        <family val="2"/>
        <scheme val="minor"/>
      </rPr>
      <t>LUCRARI INCINTA</t>
    </r>
  </si>
  <si>
    <t>[ ron ]</t>
  </si>
  <si>
    <r>
      <t xml:space="preserve">Categorie: CAT33 </t>
    </r>
    <r>
      <rPr>
        <sz val="10"/>
        <color theme="1"/>
        <rFont val="Calibri"/>
        <family val="2"/>
        <scheme val="minor"/>
      </rPr>
      <t>DEMOLARI</t>
    </r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</si>
  <si>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</si>
  <si>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</si>
  <si>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</si>
  <si>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</si>
  <si>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</si>
  <si>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</si>
  <si>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</si>
  <si>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</si>
  <si>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</si>
  <si>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</si>
  <si>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</si>
  <si>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</si>
  <si>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</si>
  <si>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</si>
  <si>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</si>
  <si>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</si>
  <si>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</si>
  <si>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RCSG32C      02</t>
  </si>
  <si>
    <t xml:space="preserve">M CUB     </t>
  </si>
  <si>
    <t xml:space="preserve">DEMOLAREA PERETILOR DIN ZID.DE CARAM.PLINA/GVP, B.C.A., BLOC.CERAM./BET.USOR, EXCL.SCHELA SI CURAT. </t>
  </si>
  <si>
    <t xml:space="preserve">                                                  </t>
  </si>
  <si>
    <t>RPCB18C      99</t>
  </si>
  <si>
    <t xml:space="preserve">DEMOLAREA BETOANELOR VECHI,CU MIJLOACE MANUALE,B.A. FUNDATII-PERETI-STILPI ETC.                     </t>
  </si>
  <si>
    <t>RPCT25A1     82</t>
  </si>
  <si>
    <t xml:space="preserve">MP        </t>
  </si>
  <si>
    <t>DESFACEREA SARPANTELOR DIN LEMN SI A ELEMENTELOR COMPONENTE A ASTER.DIN SCIND.SAU PFL LA CONS.OBIS.*</t>
  </si>
  <si>
    <t>RCSI41C      02</t>
  </si>
  <si>
    <t xml:space="preserve">DEMONT.ELEM.DE ACOPERIS, INVELITORI DIN TIGLA, OLANE, PLACI PRESATE DIN TABLA, PAS, PVC             </t>
  </si>
  <si>
    <t>RCSI41B      02</t>
  </si>
  <si>
    <t xml:space="preserve">DEMONT.ELEM.DE ACOPERIS, INVELITORI DE TABLA, AZBOCIMENT, PVC, CARTON, PANZA, STUF                  </t>
  </si>
  <si>
    <t>RPCP44A      02</t>
  </si>
  <si>
    <t xml:space="preserve">KG        </t>
  </si>
  <si>
    <t xml:space="preserve">DEMONTAREA CONSTRUCTIILOR METALICE, CU RECUPERAREA MATERIALELOR                                     </t>
  </si>
  <si>
    <t>RPCB18D      99</t>
  </si>
  <si>
    <t xml:space="preserve">DEMOLAREA BETOANELOR VECHI,CU MIJLOACE MANUALE,PLACI PREFABRICATE &lt;15 CM GROSIME                    </t>
  </si>
  <si>
    <t>TRB01A15     82</t>
  </si>
  <si>
    <t xml:space="preserve">TONE      </t>
  </si>
  <si>
    <t>TRANSPORTUL MATERIALELOR CU ROABA PE PNEURI INC ASEZARE DESC ASEZARE GRUPA 1-3 DISTANTA 50M        $</t>
  </si>
  <si>
    <t>TRB05B1I     99</t>
  </si>
  <si>
    <t xml:space="preserve">TRANSP.PRIN PURTARE DIRECTA AL MATER.COMODE AVAND PESTE 25 KG PE DIST. DE 90 M                      </t>
  </si>
  <si>
    <t>TRI1AA01C    99</t>
  </si>
  <si>
    <t xml:space="preserve">INCARCAREA MATER.DIN GRUPA A-GRELE SI MARUNTE PRIN ARUNCARE DE PE RAMPA SAU TEREN IN AUTO           </t>
  </si>
  <si>
    <t>TRA01A10     82</t>
  </si>
  <si>
    <t>TRANSPORTUL RUTIER AL MATERIALELOR,SEMIFABRICATELOR CU AUTOBASCULANTA PE DIST.=  10 KM.            $</t>
  </si>
  <si>
    <t>Cheltuieli directe</t>
  </si>
  <si>
    <t xml:space="preserve">  din care utilaje</t>
  </si>
  <si>
    <t xml:space="preserve">  - Vut termice</t>
  </si>
  <si>
    <t xml:space="preserve">  - Vut electrice</t>
  </si>
  <si>
    <t xml:space="preserve">  - Vut altele</t>
  </si>
  <si>
    <t xml:space="preserve"> Material beneficiar</t>
  </si>
  <si>
    <t xml:space="preserve"> Mat. demontat-remont.</t>
  </si>
  <si>
    <t>Factor multiplicare</t>
  </si>
  <si>
    <t>Alte cheltuieli directe</t>
  </si>
  <si>
    <t>TOTAL CHELT. DIRECTE</t>
  </si>
  <si>
    <t>Cheltuieli indirecte    Io =</t>
  </si>
  <si>
    <t>x To</t>
  </si>
  <si>
    <t>Profit                  Po =</t>
  </si>
  <si>
    <t>x (To+Io)</t>
  </si>
  <si>
    <t>TOTAL GENERAL categorie Vo =</t>
  </si>
  <si>
    <t>To+Io+Po</t>
  </si>
  <si>
    <t/>
  </si>
  <si>
    <r>
      <t xml:space="preserve">Categorie: CAT34 </t>
    </r>
    <r>
      <rPr>
        <sz val="10"/>
        <color theme="1"/>
        <rFont val="Calibri"/>
        <family val="2"/>
        <scheme val="minor"/>
      </rPr>
      <t>AMENAJARE ALEE CAROSABILA</t>
    </r>
  </si>
  <si>
    <t>TSH03XA      93</t>
  </si>
  <si>
    <t xml:space="preserve">ASTERNEREA UNIFORMA A STRATULUI DE PAM.VEG.PE TERENURI ORIZONALE SAU CU PANTA PINA 20%,GROS.DE 10CM </t>
  </si>
  <si>
    <t>DB13B1       82</t>
  </si>
  <si>
    <t xml:space="preserve">STRAT LEGAT(BINDER)DE MARG SAU PIETRIS EXECUT LA  CALD CU ASTERNERE MECANICA                        </t>
  </si>
  <si>
    <r>
      <t xml:space="preserve">          L:</t>
    </r>
    <r>
      <rPr>
        <i/>
        <sz val="7"/>
        <color theme="1"/>
        <rFont val="Courier New"/>
        <family val="3"/>
      </rPr>
      <t>10803  -0023:DZ13B1      -PREP BETON ASFALTIC FIN SARAC IN CRIBLURA EXECUTATLA CALD CU BITUM IN INSTALATII TIP LPX</t>
    </r>
  </si>
  <si>
    <t>DA06A2       82</t>
  </si>
  <si>
    <t xml:space="preserve">STRAT AGREG NAT(NISIP)CILINDR CU FUNCT REZIST FIL-TRANT IZOL AERISIRE ANTICAP CU ASTERNERE MANUALA  </t>
  </si>
  <si>
    <t>PB02A1       82</t>
  </si>
  <si>
    <t xml:space="preserve">TURNARE BETON SIMPLU B75 IN FUNDATII OBISNUITE,ZIDDE SPRIJIN PEREURI ETC.MANUAL                     </t>
  </si>
  <si>
    <r>
      <t xml:space="preserve">          L:</t>
    </r>
    <r>
      <rPr>
        <i/>
        <sz val="7"/>
        <color theme="1"/>
        <rFont val="Courier New"/>
        <family val="3"/>
      </rPr>
      <t>10173  -0036:CZ0106A1    -PREPARARE BETON B 200,AGREG.GRELE,SORT.GRANUL.&lt;16MM CIM.M30 ELEM.SECT.RED.PIL.FRANKI INST.CENTRAL. $</t>
    </r>
  </si>
  <si>
    <t>DD02C2       82</t>
  </si>
  <si>
    <t xml:space="preserve">PAVAJ EXEC CU PAVELE NORMALE CALIT II PE UN SUBSTRDE BETON DE CIMENT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</si>
  <si>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10173  -0001:CZ0101A1    -PREPARARE BETON B25 CU BALAST,GRANULATIA&lt;31MM,CU CIMENT F25,IN INSTALATII CENTRALIZATE             $</t>
    </r>
  </si>
  <si>
    <t>DF17A1       82</t>
  </si>
  <si>
    <t xml:space="preserve">MARCAJE LONGIT TRANSV SI DIVERSE EXECUTATE MECANIZCU VOPSEA PE SUPRAFETE CAROSABILE                 </t>
  </si>
  <si>
    <t>DD04A1       82</t>
  </si>
  <si>
    <t xml:space="preserve">PAVAJ DIN PIATRA MARMORAT ASEZAT PE NISIP                                                           </t>
  </si>
  <si>
    <t xml:space="preserve">ASIM                                              </t>
  </si>
  <si>
    <t xml:space="preserve">9270022        </t>
  </si>
  <si>
    <t xml:space="preserve">PAVAJ PIATRA MARMORAT                                                                               </t>
  </si>
  <si>
    <t>TSA16D2      82</t>
  </si>
  <si>
    <t xml:space="preserve">SAP.MAN.IN TRANSEE PT.CABL.EL.IN PAM.CU UMID.NAT.FARA SPR.CU OBSTAC.LAT.&lt;1M,ADINC.&lt;1,5M,T.F.TARE    </t>
  </si>
  <si>
    <t>RCSB13B      02</t>
  </si>
  <si>
    <t>BETON SIMPLU C-10/8 BC-10 (B-150), PROCURAT DIN STATII, TURNAT IN COFRAJE PT.POSTAMENTE/FUND.CONTIUE</t>
  </si>
  <si>
    <t>00804D08A4   02</t>
  </si>
  <si>
    <t xml:space="preserve">BUCATA    </t>
  </si>
  <si>
    <t xml:space="preserve">MONTAJ ELEMENTE RESTRICTIONARE ACCES - GRELE: BARIERA AUTO                                          </t>
  </si>
  <si>
    <t xml:space="preserve">BARIERA AUTO 7M INCL.ACCESORII                    </t>
  </si>
  <si>
    <t>TRB01C15     82</t>
  </si>
  <si>
    <t>TRANSPORTUL MATERIALELOR CU ROABA PE PNEURI INC ARUNCARE DESC RASTURNARE GRUP1-3 DISTANTA 50M      $</t>
  </si>
  <si>
    <t>TRI1AA01F1   82</t>
  </si>
  <si>
    <t>INCARCAREA MATERIALELOR,GRUPA A-GRELE SI MARUNTE,PRIN TRAN.PINA LA 10M RAMPA SAU TEREN-AUTO CATEG.1$</t>
  </si>
  <si>
    <t>TRA04A20     82</t>
  </si>
  <si>
    <t>TRANSPORT RUTIER MATER.SEMIFABR. CU AUTOREMORCHERE CU REMORCI TREILER SUB 20T PE DIS.20 KM.*       $</t>
  </si>
  <si>
    <r>
      <t xml:space="preserve">Categorie: CAT35 </t>
    </r>
    <r>
      <rPr>
        <sz val="10"/>
        <color theme="1"/>
        <rFont val="Calibri"/>
        <family val="2"/>
        <scheme val="minor"/>
      </rPr>
      <t>INSTALATIE DRENAJ</t>
    </r>
  </si>
  <si>
    <t>IFF33C1      82</t>
  </si>
  <si>
    <t xml:space="preserve">FILTRU MAT.TEXTIL NETESIN SUPR.       ORIZONTALE ADINCIME 7 M                                       </t>
  </si>
  <si>
    <t xml:space="preserve">2004342        </t>
  </si>
  <si>
    <t xml:space="preserve">GEOTEXTIL TESUT SG110-110PP VIRGINA 464G-MP 5,25MX100M                                              </t>
  </si>
  <si>
    <t>TSC03E11     82</t>
  </si>
  <si>
    <t xml:space="preserve">SUTE MC   </t>
  </si>
  <si>
    <t xml:space="preserve">SAPAT.MEC.CU EXC.DE 0,41-0,7MC IN PAM.CU UMIDIT.  NATURAL.DESC.AUTO TEREN CAT 1 IN COND.GOSP.APE.   </t>
  </si>
  <si>
    <t>TSA01B1      82</t>
  </si>
  <si>
    <t xml:space="preserve">SAP.MAN.IN SPATII INTINSE IN PAM.CU UMID.NAT.ARUNC.IN DEPOZ.SAU VEHIC.LA H&lt;0,6M T.MIJLOCIU*         </t>
  </si>
  <si>
    <t>TSD01D1      82</t>
  </si>
  <si>
    <t xml:space="preserve">IMPRASTIEREA CU LOPATA A PAMINT.AFINAT,STRAT UNIFORM 10-30CM.GROS CU SFARIM.BULG.TEREN F.TARE       </t>
  </si>
  <si>
    <t>TSD21A1      82</t>
  </si>
  <si>
    <t xml:space="preserve">COMPACT.UMPL.TER.COEZ.CU COMP.PE PNEURI DE 20T                                                      </t>
  </si>
  <si>
    <t>H1F12A1      82</t>
  </si>
  <si>
    <t xml:space="preserve">M         </t>
  </si>
  <si>
    <t xml:space="preserve">FORAJ VERTIC.(D&lt;76MM)EXEC.CU FOREZA ROTOPERC.PE SENILE,CU ADINC.&lt;10M,ROCI:SEMITARI+TARI-CAT.4;5;6   </t>
  </si>
  <si>
    <t>TSH33A1      82</t>
  </si>
  <si>
    <t xml:space="preserve">DRENURI PRINCIPALE,IN TEREN PERMEABIL                                                               </t>
  </si>
  <si>
    <t xml:space="preserve">2002386        </t>
  </si>
  <si>
    <t xml:space="preserve">TUB DRENAJ PERETI DUBLI POLIETILENA CU FANTE DN200MM                                                </t>
  </si>
  <si>
    <t>RPACA09A     99</t>
  </si>
  <si>
    <t xml:space="preserve">MONT.IN PAM. TEVI.DIN POLIET.DE PRES.-IN.DENS.,AS.PRIN SUDURA CAP LA CAP, D=110-140 MM,NORM.I-6-PE  </t>
  </si>
  <si>
    <r>
      <t xml:space="preserve">          L:</t>
    </r>
    <r>
      <rPr>
        <i/>
        <sz val="7"/>
        <color theme="1"/>
        <rFont val="Courier New"/>
        <family val="3"/>
      </rPr>
      <t>ACL01E -0047:6701125     -TEAVA PEHD 80 PN6 DN50X2.9</t>
    </r>
  </si>
  <si>
    <t>00605H1      02</t>
  </si>
  <si>
    <t xml:space="preserve">TEAVA PVC CU MUFA SI GARNITURA PT.CANALIZARE EXTERIOARA GRAVITATIONALA  D = 500 MM, L = 1 M         </t>
  </si>
  <si>
    <r>
      <t xml:space="preserve">          L:</t>
    </r>
    <r>
      <rPr>
        <i/>
        <sz val="7"/>
        <color theme="1"/>
        <rFont val="Courier New"/>
        <family val="3"/>
      </rPr>
      <t>LA006F1-0175:2001408     -TEAVA PE100 SDR21 PN10 D=500X23.90MM</t>
    </r>
  </si>
  <si>
    <t>ACE08B1      82</t>
  </si>
  <si>
    <t>UMPLUTURA IN SANT.LA COND.DE ALIM.CU APA SI CANALIZARE CU: PIETRIS MARGARIT.IN JURUL TUB.DRENAJ    $</t>
  </si>
  <si>
    <t>ACE08E1      82</t>
  </si>
  <si>
    <t>UMPLUTURA IN SANT LA COND.DE ALIM.CU APA SI CANALIZARE CU BALAST                                   $</t>
  </si>
  <si>
    <t>CP56B1       82</t>
  </si>
  <si>
    <t xml:space="preserve">COLOANA DIN BALAST DUBLU  VIBROPRES.D=42 CM CONF.NORM.C29-77 IN UMPL.NECONSOL,PAM.NECOEZ.AF.ID&lt;0,5  </t>
  </si>
  <si>
    <t>ACD08B1      82</t>
  </si>
  <si>
    <t xml:space="preserve">CAMIN VANE BETON MON. SECT. CIRC. PR.TIP 1785-2 DI 1,25 M. H 2,0 FARA APA SUBTERANA NECAROSABIL     </t>
  </si>
  <si>
    <t>ACD01C1      82</t>
  </si>
  <si>
    <t>CAPAC SI RAMA STAS 2308-81 PENTRU CAMINE FARA PIESA SUPORT NECAROSABIL TIP II B                    $</t>
  </si>
  <si>
    <t>M1B12C1      82</t>
  </si>
  <si>
    <t xml:space="preserve">MONTARE PARTI COMPONENTE SI SUBANSAMB.CENTRARE,PROBE SI VERIF., MONTARE REPERE TREPTE PRESIUNE      </t>
  </si>
  <si>
    <t xml:space="preserve">2002205        </t>
  </si>
  <si>
    <t xml:space="preserve">POMPA PT PUTURI SUBMERSIBILA PN MOTOR 1.1KW RACORD2"                                                </t>
  </si>
  <si>
    <t>FJE03A       82</t>
  </si>
  <si>
    <t xml:space="preserve">ORE       </t>
  </si>
  <si>
    <t>POMPARE PT DENISIP CU INST SEMIMEC CU TREPIED                                                      $</t>
  </si>
  <si>
    <t>M8I01A       82</t>
  </si>
  <si>
    <t xml:space="preserve">PROBA DE FUNCTIONARE A UTILAJELOR TEHNOLOGICE IZOLATE   0----50 TO/BC                               </t>
  </si>
  <si>
    <t>TRB01A29     82</t>
  </si>
  <si>
    <t>TRANSPORTUL MATERIALELOR CU ROABA PE PNEURI INC ASEZARE DESC ASEZARE GRUPA  4  DISTANTA 90M        $</t>
  </si>
  <si>
    <t>TRA01A10P    82</t>
  </si>
  <si>
    <t>TRANSPORTUL RUTIER AL PAMINTULUI SAU MOLOZULUI CU AUTOBASCULANTA DIST.=10 KM                       $</t>
  </si>
  <si>
    <t>TRA01A15P    82</t>
  </si>
  <si>
    <t>TRANSPORTUL RUTIER AL PAMINTULUI SAU MOLOZULUI CU AUTOBASCULANTA DIST.=15 KM                       $</t>
  </si>
  <si>
    <t xml:space="preserve">TRANSPORT MATERIAL FILTRANT                       </t>
  </si>
  <si>
    <t>RPGD09G      99</t>
  </si>
  <si>
    <t xml:space="preserve">BLINDAREA CONDUCTELOR LA PARTEA DE DRENAJE AERISIRE REZERVOR CU VOL&lt;50MC                            </t>
  </si>
  <si>
    <t xml:space="preserve">ASIM.                                             </t>
  </si>
  <si>
    <r>
      <t xml:space="preserve">Categorie: CAT36 </t>
    </r>
    <r>
      <rPr>
        <sz val="10"/>
        <color theme="1"/>
        <rFont val="Calibri"/>
        <family val="2"/>
        <scheme val="minor"/>
      </rPr>
      <t>LUCRARI PEISAGISTICA</t>
    </r>
  </si>
  <si>
    <t>TSG01A1      82</t>
  </si>
  <si>
    <t xml:space="preserve">SUTE MP   </t>
  </si>
  <si>
    <t xml:space="preserve">DEGAJAREA TERENULUI DE FRUNZE SI CRENGI,STRINGEREA IN GRAMEZI SI ARDEREA LOR SUPRAVEGHEATA.         </t>
  </si>
  <si>
    <t>TSG02A1      82</t>
  </si>
  <si>
    <t xml:space="preserve">CURATAREA TERENULUI DE IARBA SI BURUIENI                                                            </t>
  </si>
  <si>
    <t>TSE01A1      82</t>
  </si>
  <si>
    <t xml:space="preserve">NIVELAREA MANUALA A TERENURILOR SI A PLATFORMELOR CU DENIVELARI DE 10-20 CM IN TEREN USOR           </t>
  </si>
  <si>
    <t>TSA01A2      82</t>
  </si>
  <si>
    <t xml:space="preserve">SAP.MAN.IN SPATII INTINSE IN PAM.IMBIB.CU APA ARUNC.IN DEPOZ.SAU VEHIC.LA H&lt;0,6M T.USOR             </t>
  </si>
  <si>
    <t>TSH17A1      82</t>
  </si>
  <si>
    <t xml:space="preserve">SAPARE MAN.GROPI POLIGON.CU LARG.&lt;2M SI H&lt;1,5M CU PASTRAREA STRUCT.SOL.PT.PLANT.IZOL.IN T.USOR      </t>
  </si>
  <si>
    <t>TSD17A1      82</t>
  </si>
  <si>
    <t xml:space="preserve">UMPLUT.COMPACTATE LA PROFIL.TALUZ.PE 0,5M GROS.EXECUT.MAN.ODATA CU EXEC.MEC.A RAMBL.PAM.NECOEZ.     </t>
  </si>
  <si>
    <t>TSD02B1      82</t>
  </si>
  <si>
    <t xml:space="preserve">IMPRAST.PAMINT AFINAT PROVENIT DIN TER.CAT.1 SAU 2 CU BULD.DE 65-80CP IN STRAT.CU GROS.DE 21-30CM   </t>
  </si>
  <si>
    <t>TSD04A1      82</t>
  </si>
  <si>
    <t xml:space="preserve">COMPACTAREA CU MAI.DE MINA A UMPLUT.EXECUT.PE STRAT.CU UDAREA FIEC.STRAT DE 10CM GROS.T.NECOEZIV    </t>
  </si>
  <si>
    <t>TSH28B1      82</t>
  </si>
  <si>
    <t xml:space="preserve">TAIERI DE CORECTIE PUIETI DE ARBORI,PESTE 7M INALTIME                                               </t>
  </si>
  <si>
    <t>TSH29A1      82</t>
  </si>
  <si>
    <t xml:space="preserve">TUNDERE GARD VIU CU INALTIMEA PINA LA 1,20 M.                                                       </t>
  </si>
  <si>
    <t>TSH02C1      82</t>
  </si>
  <si>
    <t xml:space="preserve">TAIEREA MANUALA ARBORI PRIN SECTIONAREA SUCCESIVA A CRACILOR,RAMUR.TULPINEI CU DIAM.    31- 60 CM.  </t>
  </si>
  <si>
    <t xml:space="preserve">IGIENIZARE ARBORI                                 </t>
  </si>
  <si>
    <t>TSH25C1      82</t>
  </si>
  <si>
    <t xml:space="preserve">TRANSPLANTARI CU BALOT DE PAM.EXECUTATE MEC.LA ARBORI FOIOSI SI RASIN.CU DIAM.DE 11-15CM            </t>
  </si>
  <si>
    <t xml:space="preserve">9270024        </t>
  </si>
  <si>
    <t xml:space="preserve">MAGNOLIA LOEBNERI                                                                                   </t>
  </si>
  <si>
    <t>TSH26E1      82</t>
  </si>
  <si>
    <t xml:space="preserve">PLANTARI PENTRU GARD VIU BUXUS PE UN RIND                                                           </t>
  </si>
  <si>
    <t xml:space="preserve">9900025        </t>
  </si>
  <si>
    <t xml:space="preserve">BUXUS SEMPERVIRENS DIAM.0,6M                                                                        </t>
  </si>
  <si>
    <t>TSH25B1      82</t>
  </si>
  <si>
    <t xml:space="preserve">TRANSPLANTARI CU BALOT DE PAM.EXECUTATE MAN.LA ARBORI FOIOSI SI RASINOSI CU DIAM.&lt;10CM              </t>
  </si>
  <si>
    <t xml:space="preserve">9270011        </t>
  </si>
  <si>
    <t xml:space="preserve">BERBERIS THUNBERGII ATROPURPUREA                                                                    </t>
  </si>
  <si>
    <t xml:space="preserve">9270027        </t>
  </si>
  <si>
    <t xml:space="preserve">BUDDLEJA DAVIDII EMPIRE BLUE                                                                        </t>
  </si>
  <si>
    <t xml:space="preserve">9270009        </t>
  </si>
  <si>
    <t xml:space="preserve">COTONEASTER HORIZONTALIS                                                                            </t>
  </si>
  <si>
    <t xml:space="preserve">9270008        </t>
  </si>
  <si>
    <t xml:space="preserve">CORNUS ALBA SIBIRICA                                                                                </t>
  </si>
  <si>
    <t xml:space="preserve">9270028        </t>
  </si>
  <si>
    <t xml:space="preserve">CHAENOMELES JAPONICA                                                                                </t>
  </si>
  <si>
    <t xml:space="preserve">9270029        </t>
  </si>
  <si>
    <t xml:space="preserve">DEUTZIA CRENATA                                                                                     </t>
  </si>
  <si>
    <t>TSH25A1      82</t>
  </si>
  <si>
    <t xml:space="preserve">TRANSPLANTARI CU BALOT DE PAM.EXECUTATE MAN.LA ARBUSTI DE TRANDAFIRI SI BUXUS FORME *               </t>
  </si>
  <si>
    <t xml:space="preserve">9270012        </t>
  </si>
  <si>
    <t xml:space="preserve">ROSA POLIANTA                                                                                       </t>
  </si>
  <si>
    <t>TSH30C1      82</t>
  </si>
  <si>
    <t>100 BUCATI</t>
  </si>
  <si>
    <t xml:space="preserve">PLANTARI DE PLANTE FLORALE IN JARDINIERE SI VASE DECORATIVE                                         </t>
  </si>
  <si>
    <t xml:space="preserve">7200185        </t>
  </si>
  <si>
    <t xml:space="preserve">HOSTA FORTUNEI                                                                                      </t>
  </si>
  <si>
    <t>TSH09A1      82</t>
  </si>
  <si>
    <t xml:space="preserve">SEMANAREA GAZONULUI PE SUPRAFETE ORIZONTALE SAU IN PANTA SUB 30% *                                  </t>
  </si>
  <si>
    <t>TSH27A1      82</t>
  </si>
  <si>
    <t xml:space="preserve">UDATUL PLANTATIILOR CU FURTUNUL                                                                     </t>
  </si>
  <si>
    <t>SVC3D33A     82</t>
  </si>
  <si>
    <t xml:space="preserve">LUCRARI GOSPODARESTI                                                                                </t>
  </si>
  <si>
    <t>SVD4A10A     82</t>
  </si>
  <si>
    <t xml:space="preserve">INCARCARE DIFERITE MATERIALE IN MIJLOACE AUTO                                                       </t>
  </si>
  <si>
    <t>SVD4A11A     82</t>
  </si>
  <si>
    <t xml:space="preserve">DESCARCARE DIFERITE MATERIALE DIN MIJLOACE AUTO                                                     </t>
  </si>
  <si>
    <t>TRA02B20     82</t>
  </si>
  <si>
    <t>TRANSPORTUL RUTIER AL MATERIALELOR USOARE CU AUTOCAMIONUL PE DIST.= 20KM                           $</t>
  </si>
  <si>
    <t>TRA01A20P    82</t>
  </si>
  <si>
    <t>TRANSPORTUL RUTIER AL PAMINTULUI SAU MOLOZULUI CU AUTOBASCULANTA DIST.=20 KM                       $</t>
  </si>
  <si>
    <t>SLVB26A2A2B  82</t>
  </si>
  <si>
    <t xml:space="preserve">10 BUCATI </t>
  </si>
  <si>
    <t xml:space="preserve">IIRIGARE CULTURI PRIN ASPERSIUNE, INSTAL.ARIPII DE PLOAIE IN POZ.PARALELA CU CEA ANTER.DIST &gt; 40 M  </t>
  </si>
  <si>
    <t xml:space="preserve">9277028        </t>
  </si>
  <si>
    <t xml:space="preserve">SISTEM IRIGARE ARIPA DE PLOAIE 300M                                                                 </t>
  </si>
  <si>
    <t xml:space="preserve">cu aspersoare                                     </t>
  </si>
  <si>
    <t xml:space="preserve">COS.01         </t>
  </si>
  <si>
    <t xml:space="preserve">MONTARE COS DE GUNOI STRADAL                                                                        </t>
  </si>
  <si>
    <t xml:space="preserve">BANC.01        </t>
  </si>
  <si>
    <t xml:space="preserve">MONTARE BANCA PENTRU PARC SI GRADINI                                                                </t>
  </si>
  <si>
    <t>RPCA01A1     82</t>
  </si>
  <si>
    <t xml:space="preserve">SAPATURA DE PAMINT IN SPATII LIMITATE SUB 1,00 M LATIME SI 1,50 M ADINCIME CU MALURI NESPRIJINITE * </t>
  </si>
  <si>
    <t>CA02C1       82</t>
  </si>
  <si>
    <t xml:space="preserve">TURNARE BETON ARMAT IN FUNDATII CONTINUE,RADIERE SI PERETI SUB COTA ZERO A CONSTR CU GROS &lt;30CM     </t>
  </si>
  <si>
    <t>TSH32D1      82</t>
  </si>
  <si>
    <t xml:space="preserve">AMENAJARI ALEI DE PARC  CU IMBRAC.DIN PIATRA SP.8-15MM.IN STRAT.5 CM                                </t>
  </si>
  <si>
    <t xml:space="preserve">PIATRA DE MARMURA SPARTA                          </t>
  </si>
  <si>
    <t>SLVB12A3B3   82</t>
  </si>
  <si>
    <t xml:space="preserve">IMPRASTIERE INGRASAMINTE MINERALE IN TEREN GOL PREGATIT ANTERIOR IN RAND DE PUIETI &gt; 200 KG/HA      </t>
  </si>
  <si>
    <t xml:space="preserve">9270130        </t>
  </si>
  <si>
    <t xml:space="preserve">INGRASAMANT PLANTE                                                                                  </t>
  </si>
  <si>
    <r>
      <t xml:space="preserve">Categorie: CAT37 </t>
    </r>
    <r>
      <rPr>
        <sz val="10"/>
        <color theme="1"/>
        <rFont val="Calibri"/>
        <family val="2"/>
        <scheme val="minor"/>
      </rPr>
      <t>RETELE EXTERIOARE ALIM.APA A A' B</t>
    </r>
  </si>
  <si>
    <t>TSA05E1      82</t>
  </si>
  <si>
    <t xml:space="preserve">SAP.MAN.IN SPATII LIMIT.PESTE 1M CU TALUZ INCL.IN PAM.CU UMID.NAT.ADINC.2,01-4M,T.MIJLOCIU          </t>
  </si>
  <si>
    <t>TSD04B1      82</t>
  </si>
  <si>
    <t xml:space="preserve">COMPACTAREA CU MAI.DE MINA A UMPLUT.EXECUT.PE STRAT.CU UDAREA FIEC.STRAT DE 10CM GROS.T.COEZIV      </t>
  </si>
  <si>
    <t>ACE08A1      82</t>
  </si>
  <si>
    <t>UMPLUTURA IN SANT.LA COND.DE ALIM.CU APA SI CANALIZARE CU: NISIP                                   $</t>
  </si>
  <si>
    <t>TSD01B1      82</t>
  </si>
  <si>
    <t xml:space="preserve">IMPRASTIEREA CU LOPATA A PAMINT.AFINAT,STRAT UNIFORM 10-30CM.GROS CU SFARIM.BULG.TEREN MIJL.        </t>
  </si>
  <si>
    <t>00601B01     02</t>
  </si>
  <si>
    <t>PREGATIREA PT. IMBINARE TUBURI DIN PEHD CU D&lt;63 MM INCL IN COLACI L= 50M SI POZ.IN PAMANT DUPA IMBIN</t>
  </si>
  <si>
    <r>
      <t xml:space="preserve">          L:</t>
    </r>
    <r>
      <rPr>
        <i/>
        <sz val="7"/>
        <color theme="1"/>
        <rFont val="Courier New"/>
        <family val="3"/>
      </rPr>
      <t>LA006A1-0001:8815026     -TUB PEHD PE80 APA SDR21 PN 6 D=  40X   2,0MM</t>
    </r>
  </si>
  <si>
    <t>00604C04     02</t>
  </si>
  <si>
    <t xml:space="preserve">FITING DE COMPRESIUNE DIN PEHD CU 2 IMBINARI (RACORD/COT TIP FE SAU FI)  D= 40-50 X  1"             </t>
  </si>
  <si>
    <r>
      <t xml:space="preserve">          L:</t>
    </r>
    <r>
      <rPr>
        <i/>
        <sz val="7"/>
        <color theme="1"/>
        <rFont val="Courier New"/>
        <family val="3"/>
      </rPr>
      <t>LA006E3-0031:8812048     -RACORD COMPRESIUNE TIP FI D. 40 X 1"</t>
    </r>
  </si>
  <si>
    <t>00604C07     02</t>
  </si>
  <si>
    <t xml:space="preserve">FITING DE COMPRESIUNE DIN PEHD CU 2 IMBINARI (RACORD/COT TIP FE SAU FI)  D= 40-63  X  1 1/2"        </t>
  </si>
  <si>
    <r>
      <t xml:space="preserve">          L:</t>
    </r>
    <r>
      <rPr>
        <i/>
        <sz val="7"/>
        <color theme="1"/>
        <rFont val="Courier New"/>
        <family val="3"/>
      </rPr>
      <t>LA006E3-0035:8812052     -RACORD COMPRESIUNE TIP FI D. 50 X 1 1/2"</t>
    </r>
  </si>
  <si>
    <r>
      <t xml:space="preserve">          L:</t>
    </r>
    <r>
      <rPr>
        <i/>
        <sz val="7"/>
        <color theme="1"/>
        <rFont val="Courier New"/>
        <family val="3"/>
      </rPr>
      <t>LA006E3-0008:8812019     -RACORD COMPRESIUNE TIP FE D. 40 X 1"</t>
    </r>
  </si>
  <si>
    <t>00604C03     02</t>
  </si>
  <si>
    <t xml:space="preserve">FITING DE COMPRESIUNE DIN PEHD CU 2 IMBINARI (RACORD/COT TIP FE SAU FI)  D= 25-32 X  1"             </t>
  </si>
  <si>
    <r>
      <t xml:space="preserve">          L:</t>
    </r>
    <r>
      <rPr>
        <i/>
        <sz val="7"/>
        <color theme="1"/>
        <rFont val="Courier New"/>
        <family val="3"/>
      </rPr>
      <t>LA006E3-0029:8812046     -RACORD COMPRESIUNE TIP FI D. 32 X 1"</t>
    </r>
  </si>
  <si>
    <t>00604C10     02</t>
  </si>
  <si>
    <t xml:space="preserve">FITING DE COMPRESIUNE DIN PEHD CU 2 IMBINARI (RACORD/COT TIP FE SAU FI)  D= 75-90  X 2 1/2"         </t>
  </si>
  <si>
    <r>
      <t xml:space="preserve">          L:</t>
    </r>
    <r>
      <rPr>
        <i/>
        <sz val="7"/>
        <color theme="1"/>
        <rFont val="Courier New"/>
        <family val="3"/>
      </rPr>
      <t>LA006E3-0041:8812058     -RACORD COMPRESIUNE TIP FI D. 75 X 2" 1/2</t>
    </r>
  </si>
  <si>
    <t>00604C08     02</t>
  </si>
  <si>
    <t xml:space="preserve">FITING DE COMPRESIUNE DIN PEHD CU 2 IMBINARI (RACORD/COT TIP FE SAU FI)  D= 50-63  X 2"             </t>
  </si>
  <si>
    <r>
      <t xml:space="preserve">          L:</t>
    </r>
    <r>
      <rPr>
        <i/>
        <sz val="7"/>
        <color theme="1"/>
        <rFont val="Courier New"/>
        <family val="3"/>
      </rPr>
      <t>LA006E3-0039:8812056     -RACORD COMPRESIUNE TIP FI D. 63 X 2"</t>
    </r>
  </si>
  <si>
    <t>00604D09     02</t>
  </si>
  <si>
    <t xml:space="preserve">FITING DE COMPRESIUNE DIN PEHD CU 3 IMBINARI (TEU)  D= 110 MM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</si>
  <si>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LA006E4-0009:8812074     -TEU COMPRESIUNE EGAL D.110</t>
    </r>
  </si>
  <si>
    <r>
      <t xml:space="preserve">          L:</t>
    </r>
    <r>
      <rPr>
        <i/>
        <sz val="7"/>
        <color theme="1"/>
        <rFont val="Courier New"/>
        <family val="3"/>
      </rPr>
      <t>LA006A1-0002:8815027     -TUB PEHD PE80 APA SDR21 PN 6 D=  50X   2,4MM</t>
    </r>
  </si>
  <si>
    <r>
      <t xml:space="preserve">          L:</t>
    </r>
    <r>
      <rPr>
        <i/>
        <sz val="7"/>
        <color theme="1"/>
        <rFont val="Courier New"/>
        <family val="3"/>
      </rPr>
      <t>LA006A1-0003:8813694     -TUB PEHD PE80 APA SDR21 PN 6 D=  63X   3,0MM</t>
    </r>
  </si>
  <si>
    <t>00601B02     02</t>
  </si>
  <si>
    <t xml:space="preserve">PREGATIREA PT. IMBINARE TUBURI DIN PEHD CU D=75 MM  IN COLACI L= 50M SI POZ.IN PAMANT DUPA IMBINARE </t>
  </si>
  <si>
    <r>
      <t xml:space="preserve">          L:</t>
    </r>
    <r>
      <rPr>
        <i/>
        <sz val="7"/>
        <color theme="1"/>
        <rFont val="Courier New"/>
        <family val="3"/>
      </rPr>
      <t>LA006A1-0004:8813695     -TUB PEHD PE80 APA SDR21 PN 6 D=  75X  3,6MM</t>
    </r>
  </si>
  <si>
    <t>00601B04     02</t>
  </si>
  <si>
    <t>PREGATIREA PT. IMBINARE TUBURI DIN PEHD CU D=110 MM  IN COLACI L= 50M SI POZ.IN PAMANT DUPA IMBINARE</t>
  </si>
  <si>
    <r>
      <t xml:space="preserve">          L:</t>
    </r>
    <r>
      <rPr>
        <i/>
        <sz val="7"/>
        <color theme="1"/>
        <rFont val="Courier New"/>
        <family val="3"/>
      </rPr>
      <t>LA006A1-0006:8813697     -TUB PEHD PE80 APA SDR21 PN 6 D=110X   5,3MM</t>
    </r>
  </si>
  <si>
    <t>ACE01XA      93</t>
  </si>
  <si>
    <t xml:space="preserve">HIDRANT SUBTERAN DE INCENDIU AVAND DIAM 65-100MM                                                    </t>
  </si>
  <si>
    <t xml:space="preserve">7808054        </t>
  </si>
  <si>
    <t xml:space="preserve">HIDRANT EXTERIOR SUBTERAN DN80 COMPLET ECHIPAT                                                      </t>
  </si>
  <si>
    <t>RPSA45H1     82</t>
  </si>
  <si>
    <t xml:space="preserve">INTERC SAU INLOC PIES DE LEG TEU;COT;MUFE;PE COND EXIST TEAVA OL ZN D=21/2 TOL                      </t>
  </si>
  <si>
    <t xml:space="preserve">8802194        </t>
  </si>
  <si>
    <t xml:space="preserve">TEU OTEL 2 1/2"                                                                                     </t>
  </si>
  <si>
    <t xml:space="preserve">8812880        </t>
  </si>
  <si>
    <t xml:space="preserve">NIPLU REDUS ALAMA  2"  1 1/2"                                                                       </t>
  </si>
  <si>
    <t xml:space="preserve">8812881        </t>
  </si>
  <si>
    <t xml:space="preserve">NIPLU REDUS ALAMA  2" 1/2  2"                                                                       </t>
  </si>
  <si>
    <t>RPSA45G1     82</t>
  </si>
  <si>
    <t xml:space="preserve">INTERC SAU INLOC PIES DE LEG TEU;COT;MUFE;PE COND EXIST TEAVA OL ZN D=  2  TOL                      </t>
  </si>
  <si>
    <t xml:space="preserve">8802193        </t>
  </si>
  <si>
    <t xml:space="preserve">TEU OTEL 2"                                                                                         </t>
  </si>
  <si>
    <t xml:space="preserve">8812878        </t>
  </si>
  <si>
    <t xml:space="preserve">NIPLU REDUS ALAMA  2"  1"                                                                           </t>
  </si>
  <si>
    <t>00605R1      02</t>
  </si>
  <si>
    <t xml:space="preserve">PIESA TRECERE PRIN CAMIN PVC-BETON PT.CANALIZARE EXTERIOARA GRAVITATIONALA  D = 110 MM              </t>
  </si>
  <si>
    <t xml:space="preserve">9270094        </t>
  </si>
  <si>
    <t xml:space="preserve">ADAPTOR FLANSA CU MUFA CU GHEARE PT TEAVA PE                                                        </t>
  </si>
  <si>
    <t>00609Q11     02</t>
  </si>
  <si>
    <t xml:space="preserve">CAPAC / GRATAR + RAMA  PT. CAMIN DE VIZITARE FARA PIESA SUPORT DIN BETON ARMAT NECAROSABIL          </t>
  </si>
  <si>
    <r>
      <t xml:space="preserve">          L:</t>
    </r>
    <r>
      <rPr>
        <i/>
        <sz val="7"/>
        <color theme="1"/>
        <rFont val="Courier New"/>
        <family val="3"/>
      </rPr>
      <t>LA006I3-0007:8816699     -CAPAC+RAMA FONTA CLASA B125  245X245 MM</t>
    </r>
  </si>
  <si>
    <t>00609A4      02</t>
  </si>
  <si>
    <t xml:space="preserve">CAMIN DE VIZITARE PE MONOSTRAT, H = 2000 MM CU BAZA INCHISA CU PIESA SUPERIOARA REGLARE             </t>
  </si>
  <si>
    <r>
      <t xml:space="preserve">          L:</t>
    </r>
    <r>
      <rPr>
        <i/>
        <sz val="7"/>
        <color theme="1"/>
        <rFont val="Courier New"/>
        <family val="3"/>
      </rPr>
      <t>LA006H2-0004:8814200     -CAMIN VIZITARE MONOSTRAT CU BAZA INCHISA H.2000MM</t>
    </r>
  </si>
  <si>
    <r>
      <t xml:space="preserve">          L:</t>
    </r>
    <r>
      <rPr>
        <i/>
        <sz val="7"/>
        <color theme="1"/>
        <rFont val="Courier New"/>
        <family val="3"/>
      </rPr>
      <t>LA006I1-0001:8816691     -PIESA SUPERIOARA REGLABILA H.100300 MM</t>
    </r>
  </si>
  <si>
    <t>ACB02B       99</t>
  </si>
  <si>
    <t xml:space="preserve">MONTAREA ROBINET. CU HOLEND.DE LINIE CU DESCARCAREDIN BRONZ, PE POZ.EXISTENTA  D = 30 MM            </t>
  </si>
  <si>
    <t xml:space="preserve">9270098        </t>
  </si>
  <si>
    <t xml:space="preserve">ROBINET CU MANETA MF 2 1/2"                                                                         </t>
  </si>
  <si>
    <t xml:space="preserve">9270099        </t>
  </si>
  <si>
    <t xml:space="preserve">ROBINET CU MANETA MF 1"                                                                             </t>
  </si>
  <si>
    <t xml:space="preserve">9270100        </t>
  </si>
  <si>
    <t xml:space="preserve">ROBINET CU MANETA MF 2"                                                                             </t>
  </si>
  <si>
    <t xml:space="preserve">9270101        </t>
  </si>
  <si>
    <t xml:space="preserve">ROBINET CU MANETA MF 1 1/2"                                                                         </t>
  </si>
  <si>
    <t>TRA06A30     82</t>
  </si>
  <si>
    <t>TRANSPORTUL RUTIER AL BETONULUI-MORTARULUI CU AUTOBETONIERA DE 5,5 MC  DIST.=30 KM                 $</t>
  </si>
  <si>
    <t>TSA02D1      82</t>
  </si>
  <si>
    <t xml:space="preserve">SAP.MAN.IN SPATII LIMIT.SUB 1M CU TALUZ VERT.NESPR.IN PAM.NECOEZ.SI SL.COEZ.ADINC.&lt;0,75M T.F.TARE   </t>
  </si>
  <si>
    <t>TRA01A05P    82</t>
  </si>
  <si>
    <t>TRANSPORTUL RUTIER AL PAMINTULUI SAU MOLOZULUI CU AUTOBASCULANTA DIST.= 5 KM                       $</t>
  </si>
  <si>
    <t>TRA02A10     82</t>
  </si>
  <si>
    <t>TRANSPORTUL RUTIER AL MATERIALELOR,SEMIFABRICATELOR CU AUTOCAMIONUL PE DIST.=  10 KM.              $</t>
  </si>
  <si>
    <r>
      <t xml:space="preserve">Categorie: CAT38 </t>
    </r>
    <r>
      <rPr>
        <sz val="10"/>
        <color theme="1"/>
        <rFont val="Calibri"/>
        <family val="2"/>
        <scheme val="minor"/>
      </rPr>
      <t>RETELE EXTERIOARE ALIM.APA C3</t>
    </r>
  </si>
  <si>
    <r>
      <t xml:space="preserve">          L:</t>
    </r>
    <r>
      <rPr>
        <i/>
        <sz val="7"/>
        <color theme="1"/>
        <rFont val="Courier New"/>
        <family val="3"/>
      </rPr>
      <t>LA006A1-0024:8810909     -TUB PEHD PE80 APA SDR17,6 PN 6 D= 32X   1,9MM</t>
    </r>
  </si>
  <si>
    <r>
      <t xml:space="preserve">          L:</t>
    </r>
    <r>
      <rPr>
        <i/>
        <sz val="7"/>
        <color theme="1"/>
        <rFont val="Courier New"/>
        <family val="3"/>
      </rPr>
      <t>LA006E3-0006:8812017     -RACORD COMPRESIUNE TIP FE D. 32 X 1"</t>
    </r>
  </si>
  <si>
    <r>
      <t xml:space="preserve">Categorie: CAT39 </t>
    </r>
    <r>
      <rPr>
        <sz val="10"/>
        <color theme="1"/>
        <rFont val="Calibri"/>
        <family val="2"/>
        <scheme val="minor"/>
      </rPr>
      <t>RETELE EXTERIOARE CANALIZARE A A' B</t>
    </r>
  </si>
  <si>
    <t>00605C1      02</t>
  </si>
  <si>
    <t xml:space="preserve">TEAVA PVC CU MUFA SI GARNITURA PT.CANALIZARE EXTERIOARA GRAVITATIONALA  D = 160 MM, L = 1 M         </t>
  </si>
  <si>
    <r>
      <t xml:space="preserve">          L:</t>
    </r>
    <r>
      <rPr>
        <i/>
        <sz val="7"/>
        <color theme="1"/>
        <rFont val="Courier New"/>
        <family val="3"/>
      </rPr>
      <t>LA006F1-0011:8813791     -TEAVA PVC CU MUFA SI GARNIT. SN2/SDR51 D=160X3,2MM L=1M</t>
    </r>
  </si>
  <si>
    <r>
      <t xml:space="preserve">          L:</t>
    </r>
    <r>
      <rPr>
        <i/>
        <sz val="7"/>
        <color theme="1"/>
        <rFont val="Courier New"/>
        <family val="3"/>
      </rPr>
      <t>LA006I3-0016:8816708     -CAPAC VENTILAT+RAMA FONTA CLASA C250  D.600 MM</t>
    </r>
  </si>
  <si>
    <r>
      <t xml:space="preserve">Categorie: CAT40 </t>
    </r>
    <r>
      <rPr>
        <sz val="10"/>
        <color theme="1"/>
        <rFont val="Calibri"/>
        <family val="2"/>
        <scheme val="minor"/>
      </rPr>
      <t>RETELE EXTERIOARE CANALIZARE C3</t>
    </r>
  </si>
  <si>
    <r>
      <t xml:space="preserve">Categorie: CAT41 </t>
    </r>
    <r>
      <rPr>
        <sz val="10"/>
        <color theme="1"/>
        <rFont val="Calibri"/>
        <family val="2"/>
        <scheme val="minor"/>
      </rPr>
      <t>BRANSAMENT MONOFAZAT</t>
    </r>
  </si>
  <si>
    <t>TSA17E2      82</t>
  </si>
  <si>
    <t xml:space="preserve">SAP.MAN.GROPI POLIG.MONOBL.PT.LINII EL.PAM.CU UMID.NAT.CU SPRIJ.LAT.&gt;1M,ADINC.&lt;2,5M,T.TARE          </t>
  </si>
  <si>
    <t>W2K02B       99</t>
  </si>
  <si>
    <t xml:space="preserve">TUB IZOL.IPEY-PVC D32 MM,PT.COND.TORSAD. 16+25,CABL.COAX.SECT.10/10,16/16,MONT.INGROP.ZID CARAMIDA  </t>
  </si>
  <si>
    <r>
      <t xml:space="preserve">          L:</t>
    </r>
    <r>
      <rPr>
        <i/>
        <sz val="7"/>
        <color theme="1"/>
        <rFont val="Courier New"/>
        <family val="3"/>
      </rPr>
      <t>W2L097 -0001:6715177     -COT DIN TUB IPEY-PVC D=25MM LA 90 GR MONTAT INGROPAT</t>
    </r>
  </si>
  <si>
    <t>W2E11A       99</t>
  </si>
  <si>
    <t xml:space="preserve">BLOC MASURA-PROT (BMP) MAT.PLASTIC, CU LIMITATOR PUTERE SI LOC PT.CONTOR, MONOFAZIC PE ZID CARAMIDA </t>
  </si>
  <si>
    <r>
      <t xml:space="preserve">          L:</t>
    </r>
    <r>
      <rPr>
        <i/>
        <sz val="7"/>
        <color theme="1"/>
        <rFont val="Courier New"/>
        <family val="3"/>
      </rPr>
      <t>W2L036 -0003:7322222     -BLOC MASURA SI PROTECT. MONOFAZ BMPM 32 A REGLAJ FIX</t>
    </r>
  </si>
  <si>
    <t>W2G01H       99</t>
  </si>
  <si>
    <t>CABL.EN.EL.ARMAT COND.AL1KV,POZAT IN SANT PAT NISIP CU TRACT.MAN,SECT3X70+35-3X95+50MMP,CU OBSTACOLE</t>
  </si>
  <si>
    <r>
      <t xml:space="preserve">          L:</t>
    </r>
    <r>
      <rPr>
        <i/>
        <sz val="7"/>
        <color theme="1"/>
        <rFont val="Courier New"/>
        <family val="3"/>
      </rPr>
      <t>W2L073 -0008:4806696     -CABLU ENERGIE ACYABY    0,6/ 1KV 3X 16      U S 8778</t>
    </r>
  </si>
  <si>
    <r>
      <t xml:space="preserve">          L:</t>
    </r>
    <r>
      <rPr>
        <i/>
        <sz val="7"/>
        <color theme="1"/>
        <rFont val="Courier New"/>
        <family val="3"/>
      </rPr>
      <t>W2L074 -0001:6718400     -ETICHETA PLUMB PT. MARCARE TRASEU CABLE 200X20X2 FPB-1</t>
    </r>
  </si>
  <si>
    <t>W2D01A       99</t>
  </si>
  <si>
    <t xml:space="preserve">MONTARE CLEMA DE DERIVATIE PT.CONDUCTOARE  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</si>
  <si>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W2L027 -0017:5200527     -CLEMA DERIV SL-11.12 COND.IZOL. AL 10-70/CU 4-50MMP</t>
    </r>
  </si>
  <si>
    <t>RPDB03A      99</t>
  </si>
  <si>
    <t xml:space="preserve">REFACERI DE PAVAJE-PIATRTA BRUTA, TIP MARE 16-20CM, ASEZAT PE NISIP                                 </t>
  </si>
  <si>
    <t>DB06A        99</t>
  </si>
  <si>
    <t xml:space="preserve">ROSTUIREA CU MORTAR DE CIMENT, PAVAJ-CALUPURI CAL.I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</si>
  <si>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DL02C  -0001:2101509     -MORTAR DE CIMENT M100-T</t>
    </r>
  </si>
  <si>
    <t>TRA01A21     82</t>
  </si>
  <si>
    <t>TRANSPORTUL RUTIER AL MATERIALELOR,SEMIFABRICATELOR CU AUTOBASCULANTA PE DIST.=  21 KM.            $</t>
  </si>
  <si>
    <r>
      <t xml:space="preserve">Categorie: CAT42 </t>
    </r>
    <r>
      <rPr>
        <sz val="10"/>
        <color theme="1"/>
        <rFont val="Calibri"/>
        <family val="2"/>
        <scheme val="minor"/>
      </rPr>
      <t>RETELE EXTERIOARE PLUVIALE A A' B</t>
    </r>
  </si>
  <si>
    <t>00605D1      02</t>
  </si>
  <si>
    <t xml:space="preserve">TEAVA PVC CU MUFA SI GARNITURA PT.CANALIZARE EXTERIOARA GRAVITATIONALA  D = 200 MM, L = 1 M         </t>
  </si>
  <si>
    <r>
      <t xml:space="preserve">          L:</t>
    </r>
    <r>
      <rPr>
        <i/>
        <sz val="7"/>
        <color theme="1"/>
        <rFont val="Courier New"/>
        <family val="3"/>
      </rPr>
      <t>LA006F1-0137:8816558     -TEAVA CANAL PVC MULTISTRAT CU MUFA D.200X 4,9MM SN4 L1M</t>
    </r>
  </si>
  <si>
    <t>DE15XA       93</t>
  </si>
  <si>
    <t xml:space="preserve">MONTAREA RIGOLE CU GRATAR PT DRENAJ EXT.DIN BETON CU POLIMERI CU MUCHIE OL ZINCAT                   </t>
  </si>
  <si>
    <t xml:space="preserve">9270145        </t>
  </si>
  <si>
    <t xml:space="preserve">RIGOLA DRENAJ EXT.BETON CU POLIMERI 100X23,5X26,5CM                                                 </t>
  </si>
  <si>
    <t xml:space="preserve">9270148        </t>
  </si>
  <si>
    <t xml:space="preserve">PLACA DE CAPAT RIGOLA                                                                               </t>
  </si>
  <si>
    <t xml:space="preserve">9270150        </t>
  </si>
  <si>
    <t xml:space="preserve">GRATAR D400 FONTA NERVURAT 50CM                                                                     </t>
  </si>
  <si>
    <t xml:space="preserve">CAMIN COLECTOR DN200 DIN BETON CU POLIMERI CU MUCHIE DIN OL ZINCAT COS ALUVIUNI GARNITURA ETANSARE  </t>
  </si>
  <si>
    <t xml:space="preserve">9270147        </t>
  </si>
  <si>
    <t xml:space="preserve">CAMIN COLECTOR DN200 50X23,5X67CM                                                                   </t>
  </si>
  <si>
    <r>
      <t xml:space="preserve">Categorie: CAT43 </t>
    </r>
    <r>
      <rPr>
        <sz val="10"/>
        <color theme="1"/>
        <rFont val="Calibri"/>
        <family val="2"/>
        <scheme val="minor"/>
      </rPr>
      <t>RETELE EXTERIOARE PLUVIALE C3</t>
    </r>
  </si>
  <si>
    <r>
      <t xml:space="preserve">Categorie: CAT44 </t>
    </r>
    <r>
      <rPr>
        <sz val="10"/>
        <color theme="1"/>
        <rFont val="Calibri"/>
        <family val="2"/>
        <scheme val="minor"/>
      </rPr>
      <t>BRANSAMENT APA CANALIZARE</t>
    </r>
  </si>
  <si>
    <t>TSA04C1      82</t>
  </si>
  <si>
    <t xml:space="preserve">SAP.MAN.IN SPATII LIMIT.SUB 1M CU SPRIJ.SI EVAC.MAN.IN PAM.CU UMID.NAT.LA ADINC.0,0-1,5M T.TARE     </t>
  </si>
  <si>
    <t>ACE06A1      82</t>
  </si>
  <si>
    <t>SUSTINERI DIN LEMN PENTRU CABLURI SI CONDUCTE INTILNITE IN SAPATURA : GRELE                        $</t>
  </si>
  <si>
    <t>ACB08C1      82</t>
  </si>
  <si>
    <t xml:space="preserve">MONT.TEAVA OL PT.COND.IMB.PRIN SUD.EL.DN  100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</si>
  <si>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11702  -0054:3110076     -TEAVA CONST F S LC 108  X 4  /OLT 35     S 404/2</t>
    </r>
  </si>
  <si>
    <t>ACA15C1      82</t>
  </si>
  <si>
    <t xml:space="preserve">MONTARE TUBURI DE PRES.DIN POLIEST.ARMATE CU FIBRESTICLA PRIN INFAS.,IN PAM.EXT.CLAD.,MF+CEP P,D100 </t>
  </si>
  <si>
    <t xml:space="preserve">671708A        </t>
  </si>
  <si>
    <t xml:space="preserve">TEAVA POLIETILENA INALTA DENSITATE,PE100,PN16,DEXT.63MM                                             </t>
  </si>
  <si>
    <t>ACA17B1      82</t>
  </si>
  <si>
    <t xml:space="preserve">PIESA LEGATURA DIN POLIESTERI ARMATE CU FIBRE STICLA AVIND GREUTATEA PE BUCATA &gt; 10 LA INC. 20 KG   </t>
  </si>
  <si>
    <t xml:space="preserve">8815776        </t>
  </si>
  <si>
    <t xml:space="preserve">COT PEHD APA/GAZ PE100 SDR17 INJECTAT 90GRD  D. 63 MM                                               </t>
  </si>
  <si>
    <t xml:space="preserve">6719454        </t>
  </si>
  <si>
    <t xml:space="preserve">TEU DIN POLIETILENA, (PEHD), ELECTROFUZIUNE D= 63MM                                                 </t>
  </si>
  <si>
    <t>ACB12C1      82</t>
  </si>
  <si>
    <t>IMBINARE PRIN SUDURA ELECTR.PIESE LEGAT.EXECUTATA LA POZITIE AVIND DN 100                          $</t>
  </si>
  <si>
    <t>ACB04J1      82</t>
  </si>
  <si>
    <t>IMBINAREA CU MUFA PIESE.LEGAT.FONTA SAU ARMAT.LA COND.PRES.AVIND: DN 400                           $</t>
  </si>
  <si>
    <t>ACB11C1      82</t>
  </si>
  <si>
    <t xml:space="preserve">LANS.SI CENTR.PIESE LEG.OL PT.SUD.G&gt;100/=300   KG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</si>
  <si>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11703  -0005:4124385     -PIESA LEG.FON.TREC.OL.COND G&gt; 100 G= 300 KG  BAREM PRET</t>
    </r>
  </si>
  <si>
    <t>ACB12J1      82</t>
  </si>
  <si>
    <t>IMBINARE PRIN SUDURA ELECTR.PIESE LEGAT.EXECUTATA LA POZITIE AVIND DN 400                          $</t>
  </si>
  <si>
    <t>ACB11B1      82</t>
  </si>
  <si>
    <t xml:space="preserve">LANS.SI CENTR.PIESE LEG.OL PT.SUD.G&gt;50/=100    KG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</si>
  <si>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11703  -0003:4124402     -PIESA LEG.FON.TREC.OL.COND G&gt; 50 G=  63 KG   BAREM PRET</t>
    </r>
  </si>
  <si>
    <t>ACE05A1      82</t>
  </si>
  <si>
    <t>PIESA DE TRECERE ETANSA A CONDUCTELOR PRIN PERETI CU GREUT.PINA LA 50 KG INCLUSIV                  $</t>
  </si>
  <si>
    <r>
      <t xml:space="preserve">          L:</t>
    </r>
    <r>
      <rPr>
        <i/>
        <sz val="7"/>
        <color theme="1"/>
        <rFont val="Courier New"/>
        <family val="3"/>
      </rPr>
      <t>11703  -0002:4124414     -PIESA LEG.FON.TREC.OL.COND.G= 6,3 G=  50 KG  BAREM PRET</t>
    </r>
  </si>
  <si>
    <r>
      <t xml:space="preserve">          L:</t>
    </r>
    <r>
      <rPr>
        <i/>
        <sz val="7"/>
        <color theme="1"/>
        <rFont val="Courier New"/>
        <family val="3"/>
      </rPr>
      <t>11713  -0004:6607587     -GARN ETANS PLAN PN6/2,5  D= 100 M  100-500 G2X4   S1733</t>
    </r>
  </si>
  <si>
    <t>ACB10B1      82</t>
  </si>
  <si>
    <t>FLANSA DIN OTEL ROTUNDA MONTATA PRIN SUDURA ELECTR. AVIND DN =  80                                 $</t>
  </si>
  <si>
    <r>
      <t xml:space="preserve">          L:</t>
    </r>
    <r>
      <rPr>
        <i/>
        <sz val="7"/>
        <color theme="1"/>
        <rFont val="Courier New"/>
        <family val="3"/>
      </rPr>
      <t>11705  -0002:4400947     -FLANSA PLATA PN  6   80-  89   OL37-2     ET PU  S 8012</t>
    </r>
  </si>
  <si>
    <t>ACB10C1      82</t>
  </si>
  <si>
    <t>FLANSA DIN OTEL ROTUNDA MONTATA PRIN SUDURA ELECTR. AVIND DN = 100                                 $</t>
  </si>
  <si>
    <r>
      <t xml:space="preserve">          L:</t>
    </r>
    <r>
      <rPr>
        <i/>
        <sz val="7"/>
        <color theme="1"/>
        <rFont val="Courier New"/>
        <family val="3"/>
      </rPr>
      <t>11705  -0003:4401147     -FLANSA PLATA PN  6  100- 114   OL37-2K    ET PU  S 8012</t>
    </r>
  </si>
  <si>
    <t xml:space="preserve">                                                    PROIECTANT</t>
  </si>
  <si>
    <t xml:space="preserve">                                              IMPEX ROMCATEL CP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</si>
</sst>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i/>
      <sz val="8"/>
      <color theme="1"/>
      <name val="Courier New"/>
      <family val="3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Lucida Handwriting"/>
      <family val="4"/>
    </font>
    <font>
      <b/>
      <sz val="9"/>
      <color theme="1"/>
      <name val="Courier New"/>
      <family val="3"/>
    </font>
    <font>
      <sz val="11"/>
      <color theme="1"/>
      <name val="Courier New"/>
      <family val="3"/>
    </font>
    <font>
      <i/>
      <sz val="7"/>
      <color theme="1"/>
      <name val="Courier New"/>
      <family val="3"/>
    </font>
    <font>
      <b/>
      <i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left" vertical="center" wrapText="1"/>
    </xf>
    <xf numFmtId="49" fontId="4" fillId="0" borderId="0" applyFill="0" applyBorder="0" applyProtection="0">
      <alignment horizontal="center" vertical="center" wrapText="1"/>
    </xf>
    <xf numFmtId="0" fontId="6" fillId="0" borderId="0" applyNumberFormat="0" applyFill="0" applyBorder="0" applyProtection="0">
      <alignment horizontal="center"/>
    </xf>
    <xf numFmtId="49" fontId="6" fillId="0" borderId="0" applyFill="0" applyBorder="0" applyProtection="0">
      <alignment horizontal="center" vertical="center"/>
    </xf>
    <xf numFmtId="49" fontId="6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 wrapText="1"/>
    </xf>
    <xf numFmtId="49" fontId="7" fillId="0" borderId="0" applyFill="0" applyBorder="0" applyProtection="0">
      <alignment horizontal="left" vertical="center"/>
    </xf>
    <xf numFmtId="164" fontId="6" fillId="0" borderId="0" applyFill="0" applyBorder="0" applyProtection="0">
      <alignment horizontal="right" vertical="center"/>
    </xf>
    <xf numFmtId="4" fontId="6" fillId="0" borderId="0" applyFill="0" applyBorder="0" applyProtection="0">
      <alignment horizontal="center" vertical="center"/>
    </xf>
    <xf numFmtId="164" fontId="6" fillId="0" borderId="0" applyFill="0" applyBorder="0" applyProtection="0">
      <alignment vertical="center"/>
    </xf>
    <xf numFmtId="165" fontId="7" fillId="0" borderId="0" applyFill="0" applyBorder="0" applyProtection="0">
      <alignment horizontal="right" vertical="center"/>
    </xf>
    <xf numFmtId="164" fontId="5" fillId="0" borderId="0" applyFill="0" applyBorder="0" applyProtection="0">
      <alignment vertical="center"/>
    </xf>
    <xf numFmtId="49" fontId="8" fillId="0" borderId="0" applyFill="0" applyBorder="0" applyProtection="0">
      <alignment horizontal="left"/>
    </xf>
    <xf numFmtId="165" fontId="9" fillId="0" borderId="0" applyFill="0" applyBorder="0" applyAlignment="0" applyProtection="0">
      <alignment vertical="center"/>
    </xf>
    <xf numFmtId="166" fontId="6" fillId="0" borderId="0" applyFill="0" applyBorder="0" applyAlignment="0" applyProtection="0"/>
    <xf numFmtId="164" fontId="5" fillId="0" borderId="0" applyFill="0" applyBorder="0" applyAlignment="0" applyProtection="0"/>
    <xf numFmtId="166" fontId="5" fillId="0" borderId="0" applyFill="0" applyBorder="0" applyAlignment="0" applyProtection="0"/>
    <xf numFmtId="4" fontId="5" fillId="0" borderId="0" applyFill="0" applyBorder="0" applyAlignment="0" applyProtection="0"/>
    <xf numFmtId="167" fontId="6" fillId="0" borderId="0" applyFill="0" applyBorder="0" applyProtection="0">
      <alignment horizontal="right"/>
    </xf>
    <xf numFmtId="49" fontId="6" fillId="0" borderId="0" applyFill="0" applyBorder="0" applyProtection="0"/>
  </cellStyleXfs>
  <cellXfs count="63">
    <xf numFmtId="0" fontId="0" fillId="0" borderId="0" xfId="0"/>
    <xf numFmtId="49" fontId="10" fillId="0" borderId="0" xfId="0" applyNumberFormat="1" applyFont="1"/>
    <xf numFmtId="49" fontId="6" fillId="0" borderId="0" xfId="5">
      <alignment horizontal="center" vertical="center"/>
    </xf>
    <xf numFmtId="49" fontId="6" fillId="0" borderId="0" xfId="6">
      <alignment horizontal="left" vertical="center" wrapText="1"/>
    </xf>
    <xf numFmtId="164" fontId="6" fillId="0" borderId="0" xfId="9">
      <alignment horizontal="right" vertical="center"/>
    </xf>
    <xf numFmtId="49" fontId="7" fillId="0" borderId="0" xfId="8">
      <alignment horizontal="left" vertical="center"/>
    </xf>
    <xf numFmtId="164" fontId="6" fillId="0" borderId="0" xfId="11">
      <alignment vertical="center"/>
    </xf>
    <xf numFmtId="164" fontId="5" fillId="0" borderId="0" xfId="13">
      <alignment vertical="center"/>
    </xf>
    <xf numFmtId="49" fontId="10" fillId="0" borderId="0" xfId="0" applyNumberFormat="1" applyFont="1"/>
    <xf numFmtId="49" fontId="3" fillId="0" borderId="0" xfId="2">
      <alignment horizontal="left" vertical="center" wrapText="1"/>
    </xf>
    <xf numFmtId="49" fontId="11" fillId="0" borderId="0" xfId="1" applyFont="1">
      <alignment horizontal="left" vertical="center" wrapText="1"/>
    </xf>
    <xf numFmtId="49" fontId="13" fillId="0" borderId="0" xfId="0" applyNumberFormat="1" applyFont="1" applyAlignment="1">
      <alignment horizontal="left"/>
    </xf>
    <xf numFmtId="49" fontId="14" fillId="0" borderId="0" xfId="3" applyFont="1">
      <alignment horizontal="center" vertical="center" wrapText="1"/>
    </xf>
    <xf numFmtId="49" fontId="6" fillId="0" borderId="0" xfId="5" applyFont="1">
      <alignment horizontal="center" vertical="center"/>
    </xf>
    <xf numFmtId="49" fontId="6" fillId="0" borderId="0" xfId="6" applyFont="1">
      <alignment horizontal="left" vertical="center" wrapText="1"/>
    </xf>
    <xf numFmtId="49" fontId="9" fillId="0" borderId="0" xfId="8" applyFont="1">
      <alignment horizontal="left" vertical="center"/>
    </xf>
    <xf numFmtId="0" fontId="1" fillId="0" borderId="0" xfId="0" applyFont="1"/>
    <xf numFmtId="164" fontId="6" fillId="0" borderId="0" xfId="11" applyFont="1">
      <alignment vertical="center"/>
    </xf>
    <xf numFmtId="164" fontId="6" fillId="0" borderId="0" xfId="13" applyFont="1">
      <alignment vertical="center"/>
    </xf>
    <xf numFmtId="164" fontId="6" fillId="0" borderId="0" xfId="9" applyFont="1">
      <alignment horizontal="right" vertical="center"/>
    </xf>
    <xf numFmtId="49" fontId="10" fillId="0" borderId="1" xfId="0" applyNumberFormat="1" applyFont="1" applyBorder="1"/>
    <xf numFmtId="49" fontId="6" fillId="0" borderId="1" xfId="5" applyFont="1" applyBorder="1">
      <alignment horizontal="center" vertical="center"/>
    </xf>
    <xf numFmtId="49" fontId="6" fillId="0" borderId="1" xfId="6" applyFont="1" applyBorder="1">
      <alignment horizontal="left" vertical="center" wrapText="1"/>
    </xf>
    <xf numFmtId="49" fontId="9" fillId="0" borderId="1" xfId="8" applyFont="1" applyBorder="1">
      <alignment horizontal="left" vertical="center"/>
    </xf>
    <xf numFmtId="0" fontId="1" fillId="0" borderId="1" xfId="0" applyFont="1" applyBorder="1"/>
    <xf numFmtId="164" fontId="6" fillId="0" borderId="1" xfId="11" applyFont="1" applyBorder="1">
      <alignment vertical="center"/>
    </xf>
    <xf numFmtId="164" fontId="6" fillId="0" borderId="1" xfId="13" applyFont="1" applyBorder="1">
      <alignment vertical="center"/>
    </xf>
    <xf numFmtId="164" fontId="6" fillId="0" borderId="1" xfId="9" applyFont="1" applyBorder="1">
      <alignment horizontal="right" vertical="center"/>
    </xf>
    <xf numFmtId="49" fontId="6" fillId="0" borderId="1" xfId="5" applyBorder="1">
      <alignment horizontal="center" vertical="center"/>
    </xf>
    <xf numFmtId="49" fontId="6" fillId="0" borderId="1" xfId="6" applyBorder="1">
      <alignment horizontal="left" vertical="center" wrapText="1"/>
    </xf>
    <xf numFmtId="49" fontId="7" fillId="0" borderId="1" xfId="8" applyBorder="1">
      <alignment horizontal="left" vertical="center"/>
    </xf>
    <xf numFmtId="0" fontId="0" fillId="0" borderId="1" xfId="0" applyBorder="1"/>
    <xf numFmtId="164" fontId="6" fillId="0" borderId="1" xfId="11" applyBorder="1">
      <alignment vertical="center"/>
    </xf>
    <xf numFmtId="164" fontId="5" fillId="0" borderId="1" xfId="13" applyBorder="1">
      <alignment vertical="center"/>
    </xf>
    <xf numFmtId="164" fontId="6" fillId="0" borderId="1" xfId="9" applyBorder="1">
      <alignment horizontal="right" vertical="center"/>
    </xf>
    <xf numFmtId="165" fontId="7" fillId="0" borderId="0" xfId="12">
      <alignment horizontal="right" vertical="center"/>
    </xf>
    <xf numFmtId="49" fontId="6" fillId="0" borderId="0" xfId="7">
      <alignment horizontal="left" vertical="center" wrapText="1"/>
    </xf>
    <xf numFmtId="164" fontId="5" fillId="0" borderId="2" xfId="13" applyBorder="1">
      <alignment vertical="center"/>
    </xf>
    <xf numFmtId="49" fontId="6" fillId="0" borderId="3" xfId="7" applyBorder="1">
      <alignment horizontal="left" vertical="center" wrapText="1"/>
    </xf>
    <xf numFmtId="49" fontId="10" fillId="0" borderId="3" xfId="0" applyNumberFormat="1" applyFont="1" applyBorder="1"/>
    <xf numFmtId="164" fontId="5" fillId="0" borderId="4" xfId="13" applyBorder="1">
      <alignment vertical="center"/>
    </xf>
    <xf numFmtId="164" fontId="6" fillId="0" borderId="3" xfId="9" applyBorder="1">
      <alignment horizontal="right" vertical="center"/>
    </xf>
    <xf numFmtId="49" fontId="15" fillId="0" borderId="0" xfId="21" applyFont="1"/>
    <xf numFmtId="167" fontId="6" fillId="0" borderId="0" xfId="20">
      <alignment horizontal="right"/>
    </xf>
    <xf numFmtId="49" fontId="15" fillId="0" borderId="2" xfId="21" applyFont="1" applyBorder="1"/>
    <xf numFmtId="49" fontId="6" fillId="0" borderId="2" xfId="6" applyBorder="1">
      <alignment horizontal="left" vertical="center" wrapText="1"/>
    </xf>
    <xf numFmtId="49" fontId="7" fillId="0" borderId="2" xfId="8" applyBorder="1">
      <alignment horizontal="left" vertical="center"/>
    </xf>
    <xf numFmtId="0" fontId="0" fillId="0" borderId="2" xfId="0" applyBorder="1"/>
    <xf numFmtId="164" fontId="6" fillId="0" borderId="2" xfId="11" applyBorder="1">
      <alignment vertical="center"/>
    </xf>
    <xf numFmtId="164" fontId="6" fillId="0" borderId="2" xfId="9" applyBorder="1">
      <alignment horizontal="right" vertical="center"/>
    </xf>
    <xf numFmtId="0" fontId="16" fillId="0" borderId="0" xfId="0" applyFont="1"/>
    <xf numFmtId="164" fontId="0" fillId="0" borderId="2" xfId="0" applyNumberFormat="1" applyBorder="1"/>
    <xf numFmtId="167" fontId="6" fillId="0" borderId="2" xfId="20" applyBorder="1">
      <alignment horizontal="right"/>
    </xf>
    <xf numFmtId="49" fontId="6" fillId="0" borderId="2" xfId="5" applyBorder="1">
      <alignment horizontal="center" vertical="center"/>
    </xf>
    <xf numFmtId="0" fontId="0" fillId="0" borderId="4" xfId="0" applyBorder="1"/>
    <xf numFmtId="49" fontId="8" fillId="0" borderId="2" xfId="14" applyBorder="1">
      <alignment horizontal="left"/>
    </xf>
    <xf numFmtId="49" fontId="6" fillId="0" borderId="5" xfId="7" applyBorder="1">
      <alignment horizontal="left" vertical="center" wrapText="1"/>
    </xf>
    <xf numFmtId="49" fontId="10" fillId="0" borderId="5" xfId="0" applyNumberFormat="1" applyFont="1" applyBorder="1"/>
    <xf numFmtId="164" fontId="5" fillId="0" borderId="6" xfId="13" applyBorder="1">
      <alignment vertical="center"/>
    </xf>
    <xf numFmtId="164" fontId="6" fillId="0" borderId="5" xfId="9" applyBorder="1">
      <alignment horizontal="right" vertical="center"/>
    </xf>
    <xf numFmtId="49" fontId="10" fillId="0" borderId="7" xfId="0" applyNumberFormat="1" applyFont="1" applyBorder="1"/>
    <xf numFmtId="49" fontId="10" fillId="0" borderId="8" xfId="0" applyNumberFormat="1" applyFont="1" applyBorder="1"/>
    <xf numFmtId="49" fontId="18" fillId="0" borderId="0" xfId="0" applyNumberFormat="1" applyFont="1" applyAlignment="1"/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tabSelected="1" topLeftCell="A64" workbookViewId="0">
      <selection activeCell="T97" sqref="T97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6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24</v>
      </c>
      <c r="D13" s="30" t="s">
        <v>25</v>
      </c>
      <c r="E13" s="31"/>
      <c r="F13" s="31"/>
      <c r="G13" s="32">
        <v>169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26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28</v>
      </c>
      <c r="D18" s="5" t="s">
        <v>25</v>
      </c>
      <c r="G18" s="6">
        <v>33.299999999999997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29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28</v>
      </c>
      <c r="D23" s="5" t="s">
        <v>25</v>
      </c>
      <c r="G23" s="6">
        <v>11.6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29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27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30</v>
      </c>
      <c r="D28" s="5" t="s">
        <v>31</v>
      </c>
      <c r="G28" s="6">
        <v>444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32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38" t="s">
        <v>27</v>
      </c>
      <c r="B32" s="39"/>
      <c r="C32" s="39"/>
      <c r="D32" s="39"/>
      <c r="E32" s="39"/>
      <c r="F32" s="39"/>
      <c r="G32" s="39"/>
      <c r="H32" s="40"/>
      <c r="I32" s="41"/>
    </row>
    <row r="33" spans="1:9" x14ac:dyDescent="0.25">
      <c r="B33" s="2">
        <v>5</v>
      </c>
      <c r="C33" s="3" t="s">
        <v>33</v>
      </c>
      <c r="D33" s="5" t="s">
        <v>31</v>
      </c>
      <c r="G33" s="6">
        <v>146.4</v>
      </c>
    </row>
    <row r="34" spans="1:9" x14ac:dyDescent="0.25">
      <c r="D34" s="35" t="str">
        <f>SUBSTITUTE("Sp.mat: 0.00%",".",IF(VALUE("1.2")=1.2,".",","),2)</f>
        <v>Sp.mat: 0.00%</v>
      </c>
      <c r="F34" s="35" t="str">
        <f>SUBSTITUTE("Sp.man: 0.00%",".",IF(VALUE("1.2")=1.2,".",","),2)</f>
        <v>Sp.man: 0.00%</v>
      </c>
      <c r="G34" s="35" t="str">
        <f>SUBSTITUTE("Sp.uti: 0.00%",".",IF(VALUE("1.2")=1.2,".",","),2)</f>
        <v>Sp.uti: 0.00%</v>
      </c>
    </row>
    <row r="35" spans="1:9" x14ac:dyDescent="0.25">
      <c r="A35" s="36" t="s">
        <v>34</v>
      </c>
      <c r="B35" s="8"/>
      <c r="C35" s="8"/>
      <c r="D35" s="8"/>
      <c r="E35" s="8"/>
      <c r="F35" s="8"/>
      <c r="G35" s="8"/>
    </row>
    <row r="36" spans="1:9" x14ac:dyDescent="0.25">
      <c r="A36" s="8"/>
      <c r="B36" s="8"/>
      <c r="C36" s="8"/>
      <c r="D36" s="8"/>
      <c r="E36" s="8"/>
      <c r="F36" s="8"/>
      <c r="G36" s="8"/>
    </row>
    <row r="37" spans="1:9" x14ac:dyDescent="0.25">
      <c r="A37" s="38" t="s">
        <v>27</v>
      </c>
      <c r="B37" s="39"/>
      <c r="C37" s="39"/>
      <c r="D37" s="39"/>
      <c r="E37" s="39"/>
      <c r="F37" s="39"/>
      <c r="G37" s="39"/>
      <c r="H37" s="40"/>
      <c r="I37" s="41"/>
    </row>
    <row r="38" spans="1:9" x14ac:dyDescent="0.25">
      <c r="B38" s="2">
        <v>6</v>
      </c>
      <c r="C38" s="3" t="s">
        <v>35</v>
      </c>
      <c r="D38" s="5" t="s">
        <v>31</v>
      </c>
      <c r="G38" s="6">
        <v>790.4</v>
      </c>
    </row>
    <row r="39" spans="1:9" x14ac:dyDescent="0.25">
      <c r="D39" s="35" t="str">
        <f>SUBSTITUTE("Sp.mat: 0.00%",".",IF(VALUE("1.2")=1.2,".",","),2)</f>
        <v>Sp.mat: 0.00%</v>
      </c>
      <c r="F39" s="35" t="str">
        <f>SUBSTITUTE("Sp.man: 0.00%",".",IF(VALUE("1.2")=1.2,".",","),2)</f>
        <v>Sp.man: 0.00%</v>
      </c>
      <c r="G39" s="35" t="str">
        <f>SUBSTITUTE("Sp.uti: 0.00%",".",IF(VALUE("1.2")=1.2,".",","),2)</f>
        <v>Sp.uti: 0.00%</v>
      </c>
    </row>
    <row r="40" spans="1:9" x14ac:dyDescent="0.25">
      <c r="A40" s="36" t="s">
        <v>36</v>
      </c>
      <c r="B40" s="8"/>
      <c r="C40" s="8"/>
      <c r="D40" s="8"/>
      <c r="E40" s="8"/>
      <c r="F40" s="8"/>
      <c r="G40" s="8"/>
    </row>
    <row r="41" spans="1:9" x14ac:dyDescent="0.25">
      <c r="A41" s="8"/>
      <c r="B41" s="8"/>
      <c r="C41" s="8"/>
      <c r="D41" s="8"/>
      <c r="E41" s="8"/>
      <c r="F41" s="8"/>
      <c r="G41" s="8"/>
    </row>
    <row r="42" spans="1:9" x14ac:dyDescent="0.25">
      <c r="A42" s="38" t="s">
        <v>27</v>
      </c>
      <c r="B42" s="39"/>
      <c r="C42" s="39"/>
      <c r="D42" s="39"/>
      <c r="E42" s="39"/>
      <c r="F42" s="39"/>
      <c r="G42" s="39"/>
      <c r="H42" s="40"/>
      <c r="I42" s="41"/>
    </row>
    <row r="43" spans="1:9" x14ac:dyDescent="0.25">
      <c r="B43" s="2">
        <v>7</v>
      </c>
      <c r="C43" s="3" t="s">
        <v>37</v>
      </c>
      <c r="D43" s="5" t="s">
        <v>38</v>
      </c>
      <c r="G43" s="6">
        <v>2704</v>
      </c>
    </row>
    <row r="44" spans="1:9" x14ac:dyDescent="0.25">
      <c r="D44" s="35" t="str">
        <f>SUBSTITUTE("Sp.mat: 0.00%",".",IF(VALUE("1.2")=1.2,".",","),2)</f>
        <v>Sp.mat: 0.00%</v>
      </c>
      <c r="F44" s="35" t="str">
        <f>SUBSTITUTE("Sp.man: 0.00%",".",IF(VALUE("1.2")=1.2,".",","),2)</f>
        <v>Sp.man: 0.00%</v>
      </c>
      <c r="G44" s="35" t="str">
        <f>SUBSTITUTE("Sp.uti: 0.00%",".",IF(VALUE("1.2")=1.2,".",","),2)</f>
        <v>Sp.uti: 0.00%</v>
      </c>
    </row>
    <row r="45" spans="1:9" x14ac:dyDescent="0.25">
      <c r="A45" s="36" t="s">
        <v>39</v>
      </c>
      <c r="B45" s="8"/>
      <c r="C45" s="8"/>
      <c r="D45" s="8"/>
      <c r="E45" s="8"/>
      <c r="F45" s="8"/>
      <c r="G45" s="8"/>
    </row>
    <row r="46" spans="1:9" x14ac:dyDescent="0.25">
      <c r="A46" s="8"/>
      <c r="B46" s="8"/>
      <c r="C46" s="8"/>
      <c r="D46" s="8"/>
      <c r="E46" s="8"/>
      <c r="F46" s="8"/>
      <c r="G46" s="8"/>
    </row>
    <row r="47" spans="1:9" x14ac:dyDescent="0.25">
      <c r="A47" s="38" t="s">
        <v>27</v>
      </c>
      <c r="B47" s="39"/>
      <c r="C47" s="39"/>
      <c r="D47" s="39"/>
      <c r="E47" s="39"/>
      <c r="F47" s="39"/>
      <c r="G47" s="39"/>
      <c r="H47" s="40"/>
      <c r="I47" s="41"/>
    </row>
    <row r="48" spans="1:9" x14ac:dyDescent="0.25">
      <c r="B48" s="2">
        <v>8</v>
      </c>
      <c r="C48" s="3" t="s">
        <v>40</v>
      </c>
      <c r="D48" s="5" t="s">
        <v>25</v>
      </c>
      <c r="G48" s="6">
        <v>28.2</v>
      </c>
    </row>
    <row r="49" spans="1:9" x14ac:dyDescent="0.25">
      <c r="D49" s="35" t="str">
        <f>SUBSTITUTE("Sp.mat: 0.00%",".",IF(VALUE("1.2")=1.2,".",","),2)</f>
        <v>Sp.mat: 0.00%</v>
      </c>
      <c r="F49" s="35" t="str">
        <f>SUBSTITUTE("Sp.man: 0.00%",".",IF(VALUE("1.2")=1.2,".",","),2)</f>
        <v>Sp.man: 0.00%</v>
      </c>
      <c r="G49" s="35" t="str">
        <f>SUBSTITUTE("Sp.uti: 0.00%",".",IF(VALUE("1.2")=1.2,".",","),2)</f>
        <v>Sp.uti: 0.00%</v>
      </c>
    </row>
    <row r="50" spans="1:9" x14ac:dyDescent="0.25">
      <c r="A50" s="36" t="s">
        <v>41</v>
      </c>
      <c r="B50" s="8"/>
      <c r="C50" s="8"/>
      <c r="D50" s="8"/>
      <c r="E50" s="8"/>
      <c r="F50" s="8"/>
      <c r="G50" s="8"/>
    </row>
    <row r="51" spans="1:9" x14ac:dyDescent="0.25">
      <c r="A51" s="8"/>
      <c r="B51" s="8"/>
      <c r="C51" s="8"/>
      <c r="D51" s="8"/>
      <c r="E51" s="8"/>
      <c r="F51" s="8"/>
      <c r="G51" s="8"/>
    </row>
    <row r="52" spans="1:9" x14ac:dyDescent="0.25">
      <c r="A52" s="38" t="s">
        <v>27</v>
      </c>
      <c r="B52" s="39"/>
      <c r="C52" s="39"/>
      <c r="D52" s="39"/>
      <c r="E52" s="39"/>
      <c r="F52" s="39"/>
      <c r="G52" s="39"/>
      <c r="H52" s="40"/>
      <c r="I52" s="41"/>
    </row>
    <row r="53" spans="1:9" x14ac:dyDescent="0.25">
      <c r="B53" s="2">
        <v>9</v>
      </c>
      <c r="C53" s="3" t="s">
        <v>42</v>
      </c>
      <c r="D53" s="5" t="s">
        <v>43</v>
      </c>
      <c r="G53" s="6">
        <v>414.55</v>
      </c>
    </row>
    <row r="54" spans="1:9" x14ac:dyDescent="0.25">
      <c r="D54" s="35" t="str">
        <f>SUBSTITUTE("Sp.mat: 0.00%",".",IF(VALUE("1.2")=1.2,".",","),2)</f>
        <v>Sp.mat: 0.00%</v>
      </c>
      <c r="F54" s="35" t="str">
        <f>SUBSTITUTE("Sp.man: 0.00%",".",IF(VALUE("1.2")=1.2,".",","),2)</f>
        <v>Sp.man: 0.00%</v>
      </c>
      <c r="G54" s="35" t="str">
        <f>SUBSTITUTE("Sp.uti: 0.00%",".",IF(VALUE("1.2")=1.2,".",","),2)</f>
        <v>Sp.uti: 0.00%</v>
      </c>
    </row>
    <row r="55" spans="1:9" x14ac:dyDescent="0.25">
      <c r="A55" s="36" t="s">
        <v>44</v>
      </c>
      <c r="B55" s="8"/>
      <c r="C55" s="8"/>
      <c r="D55" s="8"/>
      <c r="E55" s="8"/>
      <c r="F55" s="8"/>
      <c r="G55" s="8"/>
    </row>
    <row r="56" spans="1:9" x14ac:dyDescent="0.25">
      <c r="A56" s="8"/>
      <c r="B56" s="8"/>
      <c r="C56" s="8"/>
      <c r="D56" s="8"/>
      <c r="E56" s="8"/>
      <c r="F56" s="8"/>
      <c r="G56" s="8"/>
    </row>
    <row r="57" spans="1:9" x14ac:dyDescent="0.25">
      <c r="A57" s="38" t="s">
        <v>27</v>
      </c>
      <c r="B57" s="39"/>
      <c r="C57" s="39"/>
      <c r="D57" s="39"/>
      <c r="E57" s="39"/>
      <c r="F57" s="39"/>
      <c r="G57" s="39"/>
      <c r="H57" s="40"/>
      <c r="I57" s="41"/>
    </row>
    <row r="58" spans="1:9" x14ac:dyDescent="0.25">
      <c r="B58" s="2">
        <v>10</v>
      </c>
      <c r="C58" s="3" t="s">
        <v>45</v>
      </c>
      <c r="D58" s="5" t="s">
        <v>43</v>
      </c>
      <c r="G58" s="6">
        <v>46.2</v>
      </c>
    </row>
    <row r="59" spans="1:9" x14ac:dyDescent="0.25">
      <c r="D59" s="35" t="str">
        <f>SUBSTITUTE("Sp.mat: 0.00%",".",IF(VALUE("1.2")=1.2,".",","),2)</f>
        <v>Sp.mat: 0.00%</v>
      </c>
      <c r="F59" s="35" t="str">
        <f>SUBSTITUTE("Sp.man: 0.00%",".",IF(VALUE("1.2")=1.2,".",","),2)</f>
        <v>Sp.man: 0.00%</v>
      </c>
      <c r="G59" s="35" t="str">
        <f>SUBSTITUTE("Sp.uti: 0.00%",".",IF(VALUE("1.2")=1.2,".",","),2)</f>
        <v>Sp.uti: 0.00%</v>
      </c>
    </row>
    <row r="60" spans="1:9" x14ac:dyDescent="0.25">
      <c r="A60" s="36" t="s">
        <v>46</v>
      </c>
      <c r="B60" s="8"/>
      <c r="C60" s="8"/>
      <c r="D60" s="8"/>
      <c r="E60" s="8"/>
      <c r="F60" s="8"/>
      <c r="G60" s="8"/>
    </row>
    <row r="61" spans="1:9" x14ac:dyDescent="0.25">
      <c r="A61" s="8"/>
      <c r="B61" s="8"/>
      <c r="C61" s="8"/>
      <c r="D61" s="8"/>
      <c r="E61" s="8"/>
      <c r="F61" s="8"/>
      <c r="G61" s="8"/>
    </row>
    <row r="62" spans="1:9" x14ac:dyDescent="0.25">
      <c r="A62" s="38" t="s">
        <v>27</v>
      </c>
      <c r="B62" s="39"/>
      <c r="C62" s="39"/>
      <c r="D62" s="39"/>
      <c r="E62" s="39"/>
      <c r="F62" s="39"/>
      <c r="G62" s="39"/>
      <c r="H62" s="40"/>
      <c r="I62" s="41"/>
    </row>
    <row r="63" spans="1:9" x14ac:dyDescent="0.25">
      <c r="B63" s="2">
        <v>11</v>
      </c>
      <c r="C63" s="3" t="s">
        <v>47</v>
      </c>
      <c r="D63" s="5" t="s">
        <v>43</v>
      </c>
      <c r="G63" s="6">
        <v>442.15</v>
      </c>
    </row>
    <row r="64" spans="1:9" x14ac:dyDescent="0.25">
      <c r="D64" s="35" t="str">
        <f>SUBSTITUTE("Sp.mat: 0.00%",".",IF(VALUE("1.2")=1.2,".",","),2)</f>
        <v>Sp.mat: 0.00%</v>
      </c>
      <c r="F64" s="35" t="str">
        <f>SUBSTITUTE("Sp.man: 0.00%",".",IF(VALUE("1.2")=1.2,".",","),2)</f>
        <v>Sp.man: 0.00%</v>
      </c>
      <c r="G64" s="35" t="str">
        <f>SUBSTITUTE("Sp.uti: 0.00%",".",IF(VALUE("1.2")=1.2,".",","),2)</f>
        <v>Sp.uti: 0.00%</v>
      </c>
    </row>
    <row r="65" spans="1:19" x14ac:dyDescent="0.25">
      <c r="A65" s="36" t="s">
        <v>48</v>
      </c>
      <c r="B65" s="8"/>
      <c r="C65" s="8"/>
      <c r="D65" s="8"/>
      <c r="E65" s="8"/>
      <c r="F65" s="8"/>
      <c r="G65" s="8"/>
    </row>
    <row r="66" spans="1:19" x14ac:dyDescent="0.25">
      <c r="A66" s="8"/>
      <c r="B66" s="8"/>
      <c r="C66" s="8"/>
      <c r="D66" s="8"/>
      <c r="E66" s="8"/>
      <c r="F66" s="8"/>
      <c r="G66" s="8"/>
    </row>
    <row r="67" spans="1:19" x14ac:dyDescent="0.25">
      <c r="A67" s="38" t="s">
        <v>27</v>
      </c>
      <c r="B67" s="39"/>
      <c r="C67" s="39"/>
      <c r="D67" s="39"/>
      <c r="E67" s="39"/>
      <c r="F67" s="39"/>
      <c r="G67" s="39"/>
      <c r="H67" s="40"/>
      <c r="I67" s="41"/>
    </row>
    <row r="68" spans="1:19" x14ac:dyDescent="0.25">
      <c r="B68" s="2">
        <v>12</v>
      </c>
      <c r="C68" s="3" t="s">
        <v>49</v>
      </c>
      <c r="D68" s="5" t="s">
        <v>43</v>
      </c>
      <c r="G68" s="6">
        <v>442.15</v>
      </c>
    </row>
    <row r="69" spans="1:19" x14ac:dyDescent="0.25">
      <c r="D69" s="35" t="str">
        <f>SUBSTITUTE("Sp.mat: 0.00%",".",IF(VALUE("1.2")=1.2,".",","),2)</f>
        <v>Sp.mat: 0.00%</v>
      </c>
      <c r="F69" s="35" t="str">
        <f>SUBSTITUTE("Sp.man: 0.00%",".",IF(VALUE("1.2")=1.2,".",","),2)</f>
        <v>Sp.man: 0.00%</v>
      </c>
      <c r="G69" s="35" t="str">
        <f>SUBSTITUTE("Sp.uti: 0.00%",".",IF(VALUE("1.2")=1.2,".",","),2)</f>
        <v>Sp.uti: 0.00%</v>
      </c>
    </row>
    <row r="70" spans="1:19" x14ac:dyDescent="0.25">
      <c r="A70" s="36" t="s">
        <v>50</v>
      </c>
      <c r="B70" s="8"/>
      <c r="C70" s="8"/>
      <c r="D70" s="8"/>
      <c r="E70" s="8"/>
      <c r="F70" s="8"/>
      <c r="G70" s="8"/>
    </row>
    <row r="71" spans="1:19" x14ac:dyDescent="0.25">
      <c r="A71" s="8"/>
      <c r="B71" s="8"/>
      <c r="C71" s="8"/>
      <c r="D71" s="8"/>
      <c r="E71" s="8"/>
      <c r="F71" s="8"/>
      <c r="G71" s="8"/>
    </row>
    <row r="72" spans="1:19" x14ac:dyDescent="0.25">
      <c r="A72" s="38" t="s">
        <v>27</v>
      </c>
      <c r="B72" s="39"/>
      <c r="C72" s="39"/>
      <c r="D72" s="39"/>
      <c r="E72" s="39"/>
      <c r="F72" s="39"/>
      <c r="G72" s="39"/>
      <c r="H72" s="40"/>
      <c r="I72" s="41"/>
    </row>
    <row r="73" spans="1:19" x14ac:dyDescent="0.25">
      <c r="B73" s="42" t="s">
        <v>51</v>
      </c>
      <c r="E73" s="4">
        <f>SUMIF(J13:J72,"1",I13:I72)</f>
        <v>0</v>
      </c>
      <c r="F73" s="4">
        <f>SUMIF(J13:J72,"2",I13:I72)</f>
        <v>0</v>
      </c>
      <c r="G73" s="4">
        <f>SUMIF(J13:J72,"3",I13:I72)</f>
        <v>0</v>
      </c>
      <c r="H73" s="4">
        <f>SUMIF(J13:J72,"4",I13:I72)</f>
        <v>0</v>
      </c>
      <c r="I73" s="4">
        <f>SUMIF(J13:J72,"5",I13:I72)</f>
        <v>0</v>
      </c>
      <c r="K73" s="4">
        <f>SUMIF(J13:J72,"3",K13:K72)</f>
        <v>0</v>
      </c>
      <c r="L73" s="4">
        <f>SUMIF(J13:J72,"3",L13:L72)</f>
        <v>0</v>
      </c>
      <c r="M73" s="4">
        <f>SUMIF(J13:J72,"3",M13:M72)</f>
        <v>0</v>
      </c>
      <c r="N73" s="4">
        <f>SUMIF(J13:J72,"4",N13:N72)</f>
        <v>0</v>
      </c>
      <c r="O73" s="4">
        <f>SUMIF(J13:J72,"4",O13:O72)</f>
        <v>0</v>
      </c>
      <c r="P73" s="4">
        <f>SUMIF(J13:J72,"4",P13:P72)</f>
        <v>0</v>
      </c>
      <c r="Q73" s="4">
        <f>SUMIF(J13:J72,"4",Q13:Q72)</f>
        <v>0</v>
      </c>
      <c r="R73" s="4">
        <f>SUMIF(J13:J72,"4",R13:R72)</f>
        <v>0</v>
      </c>
      <c r="S73" s="4">
        <f>SUMIF(J13:J72,"4",S13:S72)</f>
        <v>0</v>
      </c>
    </row>
    <row r="74" spans="1:19" hidden="1" x14ac:dyDescent="0.25">
      <c r="B74" s="42" t="s">
        <v>52</v>
      </c>
    </row>
    <row r="75" spans="1:19" hidden="1" x14ac:dyDescent="0.25">
      <c r="B75" s="42" t="s">
        <v>53</v>
      </c>
      <c r="G75" s="4">
        <f>$K$73*1</f>
        <v>0</v>
      </c>
    </row>
    <row r="76" spans="1:19" hidden="1" x14ac:dyDescent="0.25">
      <c r="B76" s="42" t="s">
        <v>54</v>
      </c>
      <c r="G76" s="4">
        <f>$L$73*1</f>
        <v>0</v>
      </c>
    </row>
    <row r="77" spans="1:19" hidden="1" x14ac:dyDescent="0.25">
      <c r="B77" s="42" t="s">
        <v>55</v>
      </c>
      <c r="G77" s="4">
        <f>G73-G75-G76</f>
        <v>0</v>
      </c>
    </row>
    <row r="78" spans="1:19" hidden="1" x14ac:dyDescent="0.25">
      <c r="B78" s="42" t="s">
        <v>56</v>
      </c>
      <c r="E78" s="4">
        <f>IF("G"="Nu",0*1,0)</f>
        <v>0</v>
      </c>
      <c r="I78" s="4">
        <f>E78</f>
        <v>0</v>
      </c>
    </row>
    <row r="79" spans="1:19" hidden="1" x14ac:dyDescent="0.25">
      <c r="B79" s="42" t="s">
        <v>57</v>
      </c>
      <c r="D79" s="43" t="str">
        <f>CONCATENATE(TEXT(0,REPLACE("#.####",2,1,"."))," x")</f>
        <v>. x</v>
      </c>
      <c r="E79" s="4">
        <f>IF("G"="Nu",0*1,0)</f>
        <v>0</v>
      </c>
      <c r="I79" s="4">
        <f>E79*0</f>
        <v>0</v>
      </c>
    </row>
    <row r="80" spans="1:19" x14ac:dyDescent="0.25">
      <c r="B80" s="42" t="s">
        <v>58</v>
      </c>
      <c r="E80" s="4">
        <f>0</f>
        <v>0</v>
      </c>
      <c r="F80" s="4">
        <f>0</f>
        <v>0</v>
      </c>
      <c r="G80" s="4">
        <f>0</f>
        <v>0</v>
      </c>
      <c r="H80" s="4">
        <f>IF(H73=0,1,H91/H73)</f>
        <v>1</v>
      </c>
    </row>
    <row r="81" spans="2:9" x14ac:dyDescent="0.25">
      <c r="B81" s="44" t="s">
        <v>59</v>
      </c>
      <c r="C81" s="45"/>
      <c r="D81" s="46"/>
      <c r="E81" s="47"/>
      <c r="F81" s="47"/>
      <c r="G81" s="48"/>
      <c r="H81" s="37"/>
      <c r="I81" s="49"/>
    </row>
    <row r="82" spans="2:9" hidden="1" x14ac:dyDescent="0.25">
      <c r="B82" s="50" t="str">
        <f>CONCATENATE("  ","Impozit manopera        ")</f>
        <v xml:space="preserve">  Impozit manopera        </v>
      </c>
      <c r="D82" s="43">
        <f>0</f>
        <v>0</v>
      </c>
      <c r="F82" s="4">
        <f>F73*F80*D82</f>
        <v>0</v>
      </c>
      <c r="I82" s="51">
        <f>F82</f>
        <v>0</v>
      </c>
    </row>
    <row r="83" spans="2:9" x14ac:dyDescent="0.25">
      <c r="B83" s="50" t="str">
        <f>CONCATENATE("  ","C.A.S.                  ")</f>
        <v xml:space="preserve">  C.A.S.                  </v>
      </c>
      <c r="D83" s="43">
        <f>0</f>
        <v>0</v>
      </c>
      <c r="F83" s="4">
        <f>(F73*F80+F82)*D83</f>
        <v>0</v>
      </c>
      <c r="I83" s="4">
        <f>F83</f>
        <v>0</v>
      </c>
    </row>
    <row r="84" spans="2:9" x14ac:dyDescent="0.25">
      <c r="B84" s="50" t="str">
        <f>CONCATENATE("  ","C.A.S.S.                ")</f>
        <v xml:space="preserve">  C.A.S.S.                </v>
      </c>
      <c r="D84" s="43">
        <f>0</f>
        <v>0</v>
      </c>
      <c r="F84" s="4">
        <f>(F73*F80+F82)*D84</f>
        <v>0</v>
      </c>
      <c r="I84" s="4">
        <f>F84</f>
        <v>0</v>
      </c>
    </row>
    <row r="85" spans="2:9" x14ac:dyDescent="0.25">
      <c r="B85" s="50" t="str">
        <f>CONCATENATE("  ","Aj.somaj                ")</f>
        <v xml:space="preserve">  Aj.somaj                </v>
      </c>
      <c r="D85" s="43">
        <f>0</f>
        <v>0</v>
      </c>
      <c r="F85" s="4">
        <f>(F73*F80+F82)*D85</f>
        <v>0</v>
      </c>
      <c r="I85" s="4">
        <f>F85</f>
        <v>0</v>
      </c>
    </row>
    <row r="86" spans="2:9" x14ac:dyDescent="0.25">
      <c r="B86" s="50" t="str">
        <f>CONCATENATE("  ","Acc. munca, boli profes.")</f>
        <v xml:space="preserve">  Acc. munca, boli profes.</v>
      </c>
      <c r="D86" s="43">
        <f>0</f>
        <v>0</v>
      </c>
      <c r="F86" s="4">
        <f>(F73*F80+F82)*D86</f>
        <v>0</v>
      </c>
      <c r="I86" s="4">
        <f>F86</f>
        <v>0</v>
      </c>
    </row>
    <row r="87" spans="2:9" x14ac:dyDescent="0.25">
      <c r="B87" s="50" t="str">
        <f>CONCATENATE("  ","Contr.Concedii Medicale ")</f>
        <v xml:space="preserve">  Contr.Concedii Medicale </v>
      </c>
      <c r="D87" s="43">
        <f>0</f>
        <v>0</v>
      </c>
      <c r="F87" s="4">
        <f>(F73*F80+F82)*D87</f>
        <v>0</v>
      </c>
      <c r="I87" s="4">
        <f>F87</f>
        <v>0</v>
      </c>
    </row>
    <row r="88" spans="2:9" x14ac:dyDescent="0.25">
      <c r="B88" s="50" t="str">
        <f>CONCATENATE("  ","Comision ITM            ")</f>
        <v xml:space="preserve">  Comision ITM            </v>
      </c>
      <c r="D88" s="43">
        <f>0</f>
        <v>0</v>
      </c>
      <c r="F88" s="4">
        <f>(F73*F80+F82)*D88</f>
        <v>0</v>
      </c>
      <c r="I88" s="4">
        <f>F88</f>
        <v>0</v>
      </c>
    </row>
    <row r="89" spans="2:9" x14ac:dyDescent="0.25">
      <c r="B89" s="50" t="str">
        <f>CONCATENATE("  ","Fond garantare salarii  ")</f>
        <v xml:space="preserve">  Fond garantare salarii  </v>
      </c>
      <c r="D89" s="43">
        <f>0</f>
        <v>0</v>
      </c>
      <c r="F89" s="4">
        <f>(F73*F80+F82)*D89</f>
        <v>0</v>
      </c>
      <c r="I89" s="4">
        <f>F89</f>
        <v>0</v>
      </c>
    </row>
    <row r="90" spans="2:9" hidden="1" x14ac:dyDescent="0.25">
      <c r="B90" s="50" t="str">
        <f>CONCATENATE("  ","Chelt.tr.aprov.,depozit.")</f>
        <v xml:space="preserve">  Chelt.tr.aprov.,depozit.</v>
      </c>
      <c r="D90" s="43">
        <f>0</f>
        <v>0</v>
      </c>
      <c r="E90" s="4">
        <f>(E73+I78+I79)*E80*D90</f>
        <v>0</v>
      </c>
      <c r="I90" s="4">
        <f>E90</f>
        <v>0</v>
      </c>
    </row>
    <row r="91" spans="2:9" x14ac:dyDescent="0.25">
      <c r="B91" s="44" t="s">
        <v>60</v>
      </c>
      <c r="C91" s="45"/>
      <c r="D91" s="46"/>
      <c r="E91" s="49">
        <f>(E73+I78+I79)*E80+E90</f>
        <v>0</v>
      </c>
      <c r="F91" s="49">
        <f>F73*F80+F82+F83+F84+F85+F86+F87+F88+F89</f>
        <v>0</v>
      </c>
      <c r="G91" s="49">
        <f>G73*G80</f>
        <v>0</v>
      </c>
      <c r="H91" s="49">
        <f>($N$73*0+$O$73*0+$P$73*0)*1</f>
        <v>0</v>
      </c>
      <c r="I91" s="49">
        <f>SUM(E91:H91)</f>
        <v>0</v>
      </c>
    </row>
    <row r="92" spans="2:9" x14ac:dyDescent="0.25">
      <c r="B92" s="44" t="s">
        <v>61</v>
      </c>
      <c r="C92" s="45"/>
      <c r="D92" s="52">
        <f>0</f>
        <v>0</v>
      </c>
      <c r="E92" s="47" t="s">
        <v>62</v>
      </c>
      <c r="F92" s="47"/>
      <c r="G92" s="48"/>
      <c r="H92" s="37"/>
      <c r="I92" s="49">
        <f>I91*D92</f>
        <v>0</v>
      </c>
    </row>
    <row r="93" spans="2:9" x14ac:dyDescent="0.25">
      <c r="B93" s="44" t="s">
        <v>63</v>
      </c>
      <c r="C93" s="45"/>
      <c r="D93" s="52">
        <f>0</f>
        <v>0</v>
      </c>
      <c r="E93" s="47" t="s">
        <v>64</v>
      </c>
      <c r="F93" s="47"/>
      <c r="G93" s="48"/>
      <c r="H93" s="37"/>
      <c r="I93" s="49">
        <f>(I91+I92)*D93</f>
        <v>0</v>
      </c>
    </row>
    <row r="94" spans="2:9" hidden="1" x14ac:dyDescent="0.25">
      <c r="B94" s="42" t="s">
        <v>56</v>
      </c>
      <c r="D94" s="47" t="str">
        <f>CONCATENATE(TEXT(0,REPLACE("#.####",2,1,"."))," x")</f>
        <v>. x</v>
      </c>
      <c r="E94" s="4">
        <f>IF("G"="Nu",0*1,0)</f>
        <v>0</v>
      </c>
      <c r="I94" s="4">
        <f>E94*0</f>
        <v>0</v>
      </c>
    </row>
    <row r="95" spans="2:9" hidden="1" x14ac:dyDescent="0.25">
      <c r="B95" s="42" t="s">
        <v>57</v>
      </c>
      <c r="D95" s="43" t="str">
        <f>CONCATENATE(TEXT(0,REPLACE("#.####",2,1,"."))," x ",TEXT(0,REPLACE("#.####",2,1,"."))," x")</f>
        <v>. x . x</v>
      </c>
      <c r="E95" s="4">
        <f>IF("G"="Nu",0*1,0)</f>
        <v>0</v>
      </c>
      <c r="I95" s="4">
        <f>E95*0*0</f>
        <v>0</v>
      </c>
    </row>
    <row r="96" spans="2:9" x14ac:dyDescent="0.25">
      <c r="B96" s="44" t="s">
        <v>65</v>
      </c>
      <c r="C96" s="45"/>
      <c r="D96" s="54" t="s">
        <v>66</v>
      </c>
      <c r="E96" s="47"/>
      <c r="F96" s="47"/>
      <c r="G96" s="48"/>
      <c r="H96" s="37"/>
      <c r="I96" s="49">
        <f>I91+I92+I93+I94+I95</f>
        <v>0</v>
      </c>
    </row>
    <row r="97" spans="1:9" x14ac:dyDescent="0.25">
      <c r="B97" s="55" t="s">
        <v>67</v>
      </c>
      <c r="C97" s="45"/>
      <c r="D97" s="46"/>
      <c r="E97" s="47"/>
      <c r="F97" s="47"/>
      <c r="G97" s="48"/>
      <c r="H97" s="37"/>
      <c r="I97" s="49"/>
    </row>
    <row r="99" spans="1:9" x14ac:dyDescent="0.25">
      <c r="A99" s="62" t="s">
        <v>424</v>
      </c>
    </row>
    <row r="100" spans="1:9" x14ac:dyDescent="0.25">
      <c r="A100" s="62" t="s">
        <v>425</v>
      </c>
    </row>
  </sheetData>
  <mergeCells count="29">
    <mergeCell ref="A62:G62"/>
    <mergeCell ref="A65:G66"/>
    <mergeCell ref="A67:G67"/>
    <mergeCell ref="A70:G71"/>
    <mergeCell ref="A72:G72"/>
    <mergeCell ref="A47:G47"/>
    <mergeCell ref="A50:G51"/>
    <mergeCell ref="A52:G52"/>
    <mergeCell ref="A55:G56"/>
    <mergeCell ref="A57:G57"/>
    <mergeCell ref="A60:G61"/>
    <mergeCell ref="A32:G32"/>
    <mergeCell ref="A35:G36"/>
    <mergeCell ref="A37:G37"/>
    <mergeCell ref="A40:G41"/>
    <mergeCell ref="A42:G42"/>
    <mergeCell ref="A45:G46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4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9"/>
  <sheetViews>
    <sheetView topLeftCell="A103" workbookViewId="0">
      <selection activeCell="T136" sqref="T136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368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251</v>
      </c>
      <c r="D13" s="30" t="s">
        <v>25</v>
      </c>
      <c r="E13" s="31"/>
      <c r="F13" s="31"/>
      <c r="G13" s="32">
        <v>198.9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252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253</v>
      </c>
      <c r="D18" s="5" t="s">
        <v>25</v>
      </c>
      <c r="G18" s="6">
        <v>198.9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254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255</v>
      </c>
      <c r="D23" s="5" t="s">
        <v>25</v>
      </c>
      <c r="G23" s="6">
        <v>26.52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256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27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257</v>
      </c>
      <c r="D28" s="5" t="s">
        <v>25</v>
      </c>
      <c r="G28" s="6">
        <v>198.9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258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38" t="s">
        <v>27</v>
      </c>
      <c r="B32" s="39"/>
      <c r="C32" s="39"/>
      <c r="D32" s="39"/>
      <c r="E32" s="39"/>
      <c r="F32" s="39"/>
      <c r="G32" s="39"/>
      <c r="H32" s="40"/>
      <c r="I32" s="41"/>
    </row>
    <row r="33" spans="1:9" x14ac:dyDescent="0.25">
      <c r="B33" s="2">
        <v>5</v>
      </c>
      <c r="C33" s="3" t="s">
        <v>369</v>
      </c>
      <c r="D33" s="5" t="s">
        <v>94</v>
      </c>
      <c r="G33" s="6">
        <v>221</v>
      </c>
    </row>
    <row r="34" spans="1:9" x14ac:dyDescent="0.25">
      <c r="D34" s="35" t="str">
        <f>SUBSTITUTE("Sp.mat: 0.00%",".",IF(VALUE("1.2")=1.2,".",","),2)</f>
        <v>Sp.mat: 0.00%</v>
      </c>
      <c r="F34" s="35" t="str">
        <f>SUBSTITUTE("Sp.man: 0.00%",".",IF(VALUE("1.2")=1.2,".",","),2)</f>
        <v>Sp.man: 0.00%</v>
      </c>
      <c r="G34" s="35" t="str">
        <f>SUBSTITUTE("Sp.uti: 0.00%",".",IF(VALUE("1.2")=1.2,".",","),2)</f>
        <v>Sp.uti: 0.00%</v>
      </c>
    </row>
    <row r="35" spans="1:9" x14ac:dyDescent="0.25">
      <c r="A35" s="36" t="s">
        <v>370</v>
      </c>
      <c r="B35" s="8"/>
      <c r="C35" s="8"/>
      <c r="D35" s="8"/>
      <c r="E35" s="8"/>
      <c r="F35" s="8"/>
      <c r="G35" s="8"/>
    </row>
    <row r="36" spans="1:9" x14ac:dyDescent="0.25">
      <c r="A36" s="8"/>
      <c r="B36" s="8"/>
      <c r="C36" s="8"/>
      <c r="D36" s="8"/>
      <c r="E36" s="8"/>
      <c r="F36" s="8"/>
      <c r="G36" s="8"/>
    </row>
    <row r="37" spans="1:9" x14ac:dyDescent="0.25">
      <c r="A37" s="56" t="s">
        <v>27</v>
      </c>
      <c r="B37" s="57"/>
      <c r="C37" s="57"/>
      <c r="D37" s="57"/>
      <c r="E37" s="57"/>
      <c r="F37" s="57"/>
      <c r="G37" s="57"/>
      <c r="H37" s="58"/>
      <c r="I37" s="59"/>
    </row>
    <row r="38" spans="1:9" x14ac:dyDescent="0.25">
      <c r="A38" s="61" t="s">
        <v>371</v>
      </c>
      <c r="B38" s="61"/>
      <c r="C38" s="61"/>
      <c r="D38" s="61"/>
      <c r="E38" s="61"/>
      <c r="F38" s="61"/>
      <c r="G38" s="61"/>
      <c r="H38" s="61"/>
      <c r="I38" s="61"/>
    </row>
    <row r="39" spans="1:9" x14ac:dyDescent="0.25">
      <c r="B39" s="2">
        <v>6</v>
      </c>
      <c r="C39" s="3" t="s">
        <v>372</v>
      </c>
      <c r="D39" s="5" t="s">
        <v>94</v>
      </c>
      <c r="G39" s="6">
        <v>21</v>
      </c>
    </row>
    <row r="40" spans="1:9" x14ac:dyDescent="0.25">
      <c r="D40" s="35" t="str">
        <f>SUBSTITUTE("Sp.mat: 0.00%",".",IF(VALUE("1.2")=1.2,".",","),2)</f>
        <v>Sp.mat: 0.00%</v>
      </c>
      <c r="F40" s="35" t="str">
        <f>SUBSTITUTE("Sp.man: 0.00%",".",IF(VALUE("1.2")=1.2,".",","),2)</f>
        <v>Sp.man: 0.00%</v>
      </c>
      <c r="G40" s="35" t="str">
        <f>SUBSTITUTE("Sp.uti: 0.00%",".",IF(VALUE("1.2")=1.2,".",","),2)</f>
        <v>Sp.uti: 0.00%</v>
      </c>
    </row>
    <row r="41" spans="1:9" x14ac:dyDescent="0.25">
      <c r="A41" s="36" t="s">
        <v>373</v>
      </c>
      <c r="B41" s="8"/>
      <c r="C41" s="8"/>
      <c r="D41" s="8"/>
      <c r="E41" s="8"/>
      <c r="F41" s="8"/>
      <c r="G41" s="8"/>
    </row>
    <row r="42" spans="1:9" x14ac:dyDescent="0.25">
      <c r="A42" s="8"/>
      <c r="B42" s="8"/>
      <c r="C42" s="8"/>
      <c r="D42" s="8"/>
      <c r="E42" s="8"/>
      <c r="F42" s="8"/>
      <c r="G42" s="8"/>
    </row>
    <row r="43" spans="1:9" x14ac:dyDescent="0.25">
      <c r="A43" s="38" t="s">
        <v>86</v>
      </c>
      <c r="B43" s="39"/>
      <c r="C43" s="39"/>
      <c r="D43" s="39"/>
      <c r="E43" s="39"/>
      <c r="F43" s="39"/>
      <c r="G43" s="39"/>
      <c r="H43" s="40"/>
      <c r="I43" s="41"/>
    </row>
    <row r="44" spans="1:9" x14ac:dyDescent="0.25">
      <c r="B44" s="2">
        <v>7</v>
      </c>
      <c r="C44" s="3" t="s">
        <v>374</v>
      </c>
      <c r="D44" s="5" t="s">
        <v>94</v>
      </c>
      <c r="G44" s="6">
        <v>21</v>
      </c>
    </row>
    <row r="45" spans="1:9" x14ac:dyDescent="0.25">
      <c r="D45" s="35" t="str">
        <f>SUBSTITUTE("Sp.mat: 0.00%",".",IF(VALUE("1.2")=1.2,".",","),2)</f>
        <v>Sp.mat: 0.00%</v>
      </c>
      <c r="F45" s="35" t="str">
        <f>SUBSTITUTE("Sp.man: 0.00%",".",IF(VALUE("1.2")=1.2,".",","),2)</f>
        <v>Sp.man: 0.00%</v>
      </c>
      <c r="G45" s="35" t="str">
        <f>SUBSTITUTE("Sp.uti: 0.00%",".",IF(VALUE("1.2")=1.2,".",","),2)</f>
        <v>Sp.uti: 0.00%</v>
      </c>
    </row>
    <row r="46" spans="1:9" x14ac:dyDescent="0.25">
      <c r="A46" s="36" t="s">
        <v>375</v>
      </c>
      <c r="B46" s="8"/>
      <c r="C46" s="8"/>
      <c r="D46" s="8"/>
      <c r="E46" s="8"/>
      <c r="F46" s="8"/>
      <c r="G46" s="8"/>
    </row>
    <row r="47" spans="1:9" x14ac:dyDescent="0.25">
      <c r="A47" s="8"/>
      <c r="B47" s="8"/>
      <c r="C47" s="8"/>
      <c r="D47" s="8"/>
      <c r="E47" s="8"/>
      <c r="F47" s="8"/>
      <c r="G47" s="8"/>
    </row>
    <row r="48" spans="1:9" x14ac:dyDescent="0.25">
      <c r="A48" s="38" t="s">
        <v>27</v>
      </c>
      <c r="B48" s="39"/>
      <c r="C48" s="39"/>
      <c r="D48" s="39"/>
      <c r="E48" s="39"/>
      <c r="F48" s="39"/>
      <c r="G48" s="39"/>
      <c r="H48" s="40"/>
      <c r="I48" s="41"/>
    </row>
    <row r="49" spans="1:9" x14ac:dyDescent="0.25">
      <c r="B49" s="2">
        <v>8</v>
      </c>
      <c r="C49" s="3" t="s">
        <v>376</v>
      </c>
      <c r="D49" s="5" t="s">
        <v>94</v>
      </c>
      <c r="G49" s="6">
        <v>1</v>
      </c>
    </row>
    <row r="50" spans="1:9" x14ac:dyDescent="0.25">
      <c r="D50" s="35" t="str">
        <f>SUBSTITUTE("Sp.mat: 0.00%",".",IF(VALUE("1.2")=1.2,".",","),2)</f>
        <v>Sp.mat: 0.00%</v>
      </c>
      <c r="F50" s="35" t="str">
        <f>SUBSTITUTE("Sp.man: 0.00%",".",IF(VALUE("1.2")=1.2,".",","),2)</f>
        <v>Sp.man: 0.00%</v>
      </c>
      <c r="G50" s="35" t="str">
        <f>SUBSTITUTE("Sp.uti: 0.00%",".",IF(VALUE("1.2")=1.2,".",","),2)</f>
        <v>Sp.uti: 0.00%</v>
      </c>
    </row>
    <row r="51" spans="1:9" x14ac:dyDescent="0.25">
      <c r="A51" s="36" t="s">
        <v>377</v>
      </c>
      <c r="B51" s="8"/>
      <c r="C51" s="8"/>
      <c r="D51" s="8"/>
      <c r="E51" s="8"/>
      <c r="F51" s="8"/>
      <c r="G51" s="8"/>
    </row>
    <row r="52" spans="1:9" x14ac:dyDescent="0.25">
      <c r="A52" s="8"/>
      <c r="B52" s="8"/>
      <c r="C52" s="8"/>
      <c r="D52" s="8"/>
      <c r="E52" s="8"/>
      <c r="F52" s="8"/>
      <c r="G52" s="8"/>
    </row>
    <row r="53" spans="1:9" x14ac:dyDescent="0.25">
      <c r="A53" s="38" t="s">
        <v>27</v>
      </c>
      <c r="B53" s="39"/>
      <c r="C53" s="39"/>
      <c r="D53" s="39"/>
      <c r="E53" s="39"/>
      <c r="F53" s="39"/>
      <c r="G53" s="39"/>
      <c r="H53" s="40"/>
      <c r="I53" s="41"/>
    </row>
    <row r="54" spans="1:9" x14ac:dyDescent="0.25">
      <c r="B54" s="2">
        <v>9</v>
      </c>
      <c r="C54" s="3" t="s">
        <v>378</v>
      </c>
      <c r="D54" s="5" t="s">
        <v>94</v>
      </c>
      <c r="G54" s="6">
        <v>42</v>
      </c>
    </row>
    <row r="55" spans="1:9" x14ac:dyDescent="0.25">
      <c r="D55" s="35" t="str">
        <f>SUBSTITUTE("Sp.mat: 0.00%",".",IF(VALUE("1.2")=1.2,".",","),2)</f>
        <v>Sp.mat: 0.00%</v>
      </c>
      <c r="F55" s="35" t="str">
        <f>SUBSTITUTE("Sp.man: 0.00%",".",IF(VALUE("1.2")=1.2,".",","),2)</f>
        <v>Sp.man: 0.00%</v>
      </c>
      <c r="G55" s="35" t="str">
        <f>SUBSTITUTE("Sp.uti: 0.00%",".",IF(VALUE("1.2")=1.2,".",","),2)</f>
        <v>Sp.uti: 0.00%</v>
      </c>
    </row>
    <row r="56" spans="1:9" x14ac:dyDescent="0.25">
      <c r="A56" s="36" t="s">
        <v>379</v>
      </c>
      <c r="B56" s="8"/>
      <c r="C56" s="8"/>
      <c r="D56" s="8"/>
      <c r="E56" s="8"/>
      <c r="F56" s="8"/>
      <c r="G56" s="8"/>
    </row>
    <row r="57" spans="1:9" x14ac:dyDescent="0.25">
      <c r="A57" s="8"/>
      <c r="B57" s="8"/>
      <c r="C57" s="8"/>
      <c r="D57" s="8"/>
      <c r="E57" s="8"/>
      <c r="F57" s="8"/>
      <c r="G57" s="8"/>
    </row>
    <row r="58" spans="1:9" x14ac:dyDescent="0.25">
      <c r="A58" s="38" t="s">
        <v>27</v>
      </c>
      <c r="B58" s="39"/>
      <c r="C58" s="39"/>
      <c r="D58" s="39"/>
      <c r="E58" s="39"/>
      <c r="F58" s="39"/>
      <c r="G58" s="39"/>
      <c r="H58" s="40"/>
      <c r="I58" s="41"/>
    </row>
    <row r="59" spans="1:9" x14ac:dyDescent="0.25">
      <c r="B59" s="2">
        <v>10</v>
      </c>
      <c r="C59" s="3" t="s">
        <v>314</v>
      </c>
      <c r="D59" s="5" t="s">
        <v>94</v>
      </c>
      <c r="G59" s="6">
        <v>1</v>
      </c>
    </row>
    <row r="60" spans="1:9" x14ac:dyDescent="0.25">
      <c r="D60" s="35" t="str">
        <f>SUBSTITUTE("Sp.mat: 0.00%",".",IF(VALUE("1.2")=1.2,".",","),2)</f>
        <v>Sp.mat: 0.00%</v>
      </c>
      <c r="F60" s="35" t="str">
        <f>SUBSTITUTE("Sp.man: 0.00%",".",IF(VALUE("1.2")=1.2,".",","),2)</f>
        <v>Sp.man: 0.00%</v>
      </c>
      <c r="G60" s="35" t="str">
        <f>SUBSTITUTE("Sp.uti: 0.00%",".",IF(VALUE("1.2")=1.2,".",","),2)</f>
        <v>Sp.uti: 0.00%</v>
      </c>
    </row>
    <row r="61" spans="1:9" x14ac:dyDescent="0.25">
      <c r="A61" s="36" t="s">
        <v>380</v>
      </c>
      <c r="B61" s="8"/>
      <c r="C61" s="8"/>
      <c r="D61" s="8"/>
      <c r="E61" s="8"/>
      <c r="F61" s="8"/>
      <c r="G61" s="8"/>
    </row>
    <row r="62" spans="1:9" x14ac:dyDescent="0.25">
      <c r="A62" s="8"/>
      <c r="B62" s="8"/>
      <c r="C62" s="8"/>
      <c r="D62" s="8"/>
      <c r="E62" s="8"/>
      <c r="F62" s="8"/>
      <c r="G62" s="8"/>
    </row>
    <row r="63" spans="1:9" x14ac:dyDescent="0.25">
      <c r="A63" s="38" t="s">
        <v>86</v>
      </c>
      <c r="B63" s="39"/>
      <c r="C63" s="39"/>
      <c r="D63" s="39"/>
      <c r="E63" s="39"/>
      <c r="F63" s="39"/>
      <c r="G63" s="39"/>
      <c r="H63" s="40"/>
      <c r="I63" s="41"/>
    </row>
    <row r="64" spans="1:9" x14ac:dyDescent="0.25">
      <c r="B64" s="2">
        <v>11</v>
      </c>
      <c r="C64" s="3" t="s">
        <v>381</v>
      </c>
      <c r="D64" s="5" t="s">
        <v>94</v>
      </c>
      <c r="G64" s="6">
        <v>1</v>
      </c>
    </row>
    <row r="65" spans="1:9" x14ac:dyDescent="0.25">
      <c r="D65" s="35" t="str">
        <f>SUBSTITUTE("Sp.mat: 0.00%",".",IF(VALUE("1.2")=1.2,".",","),2)</f>
        <v>Sp.mat: 0.00%</v>
      </c>
      <c r="F65" s="35" t="str">
        <f>SUBSTITUTE("Sp.man: 0.00%",".",IF(VALUE("1.2")=1.2,".",","),2)</f>
        <v>Sp.man: 0.00%</v>
      </c>
      <c r="G65" s="35" t="str">
        <f>SUBSTITUTE("Sp.uti: 0.00%",".",IF(VALUE("1.2")=1.2,".",","),2)</f>
        <v>Sp.uti: 0.00%</v>
      </c>
    </row>
    <row r="66" spans="1:9" x14ac:dyDescent="0.25">
      <c r="A66" s="36" t="s">
        <v>382</v>
      </c>
      <c r="B66" s="8"/>
      <c r="C66" s="8"/>
      <c r="D66" s="8"/>
      <c r="E66" s="8"/>
      <c r="F66" s="8"/>
      <c r="G66" s="8"/>
    </row>
    <row r="67" spans="1:9" x14ac:dyDescent="0.25">
      <c r="A67" s="8"/>
      <c r="B67" s="8"/>
      <c r="C67" s="8"/>
      <c r="D67" s="8"/>
      <c r="E67" s="8"/>
      <c r="F67" s="8"/>
      <c r="G67" s="8"/>
    </row>
    <row r="68" spans="1:9" x14ac:dyDescent="0.25">
      <c r="A68" s="38" t="s">
        <v>27</v>
      </c>
      <c r="B68" s="39"/>
      <c r="C68" s="39"/>
      <c r="D68" s="39"/>
      <c r="E68" s="39"/>
      <c r="F68" s="39"/>
      <c r="G68" s="39"/>
      <c r="H68" s="40"/>
      <c r="I68" s="41"/>
    </row>
    <row r="69" spans="1:9" x14ac:dyDescent="0.25">
      <c r="B69" s="2">
        <v>12</v>
      </c>
      <c r="C69" s="3" t="s">
        <v>311</v>
      </c>
      <c r="D69" s="5" t="s">
        <v>94</v>
      </c>
      <c r="G69" s="6">
        <v>12</v>
      </c>
    </row>
    <row r="70" spans="1:9" x14ac:dyDescent="0.25">
      <c r="D70" s="35" t="str">
        <f>SUBSTITUTE("Sp.mat: 0.00%",".",IF(VALUE("1.2")=1.2,".",","),2)</f>
        <v>Sp.mat: 0.00%</v>
      </c>
      <c r="F70" s="35" t="str">
        <f>SUBSTITUTE("Sp.man: 0.00%",".",IF(VALUE("1.2")=1.2,".",","),2)</f>
        <v>Sp.man: 0.00%</v>
      </c>
      <c r="G70" s="35" t="str">
        <f>SUBSTITUTE("Sp.uti: 0.00%",".",IF(VALUE("1.2")=1.2,".",","),2)</f>
        <v>Sp.uti: 0.00%</v>
      </c>
    </row>
    <row r="71" spans="1:9" x14ac:dyDescent="0.25">
      <c r="A71" s="36" t="s">
        <v>312</v>
      </c>
      <c r="B71" s="8"/>
      <c r="C71" s="8"/>
      <c r="D71" s="8"/>
      <c r="E71" s="8"/>
      <c r="F71" s="8"/>
      <c r="G71" s="8"/>
    </row>
    <row r="72" spans="1:9" x14ac:dyDescent="0.25">
      <c r="A72" s="8"/>
      <c r="B72" s="8"/>
      <c r="C72" s="8"/>
      <c r="D72" s="8"/>
      <c r="E72" s="8"/>
      <c r="F72" s="8"/>
      <c r="G72" s="8"/>
    </row>
    <row r="73" spans="1:9" x14ac:dyDescent="0.25">
      <c r="A73" s="56" t="s">
        <v>27</v>
      </c>
      <c r="B73" s="57"/>
      <c r="C73" s="57"/>
      <c r="D73" s="57"/>
      <c r="E73" s="57"/>
      <c r="F73" s="57"/>
      <c r="G73" s="57"/>
      <c r="H73" s="58"/>
      <c r="I73" s="59"/>
    </row>
    <row r="74" spans="1:9" x14ac:dyDescent="0.25">
      <c r="A74" s="61" t="s">
        <v>313</v>
      </c>
      <c r="B74" s="61"/>
      <c r="C74" s="61"/>
      <c r="D74" s="61"/>
      <c r="E74" s="61"/>
      <c r="F74" s="61"/>
      <c r="G74" s="61"/>
      <c r="H74" s="61"/>
      <c r="I74" s="61"/>
    </row>
    <row r="75" spans="1:9" x14ac:dyDescent="0.25">
      <c r="B75" s="2">
        <v>13</v>
      </c>
      <c r="C75" s="3" t="s">
        <v>314</v>
      </c>
      <c r="D75" s="5" t="s">
        <v>94</v>
      </c>
      <c r="G75" s="6">
        <v>12</v>
      </c>
    </row>
    <row r="76" spans="1:9" x14ac:dyDescent="0.25">
      <c r="D76" s="35" t="str">
        <f>SUBSTITUTE("Sp.mat: 0.00%",".",IF(VALUE("1.2")=1.2,".",","),2)</f>
        <v>Sp.mat: 0.00%</v>
      </c>
      <c r="F76" s="35" t="str">
        <f>SUBSTITUTE("Sp.man: 0.00%",".",IF(VALUE("1.2")=1.2,".",","),2)</f>
        <v>Sp.man: 0.00%</v>
      </c>
      <c r="G76" s="35" t="str">
        <f>SUBSTITUTE("Sp.uti: 0.00%",".",IF(VALUE("1.2")=1.2,".",","),2)</f>
        <v>Sp.uti: 0.00%</v>
      </c>
    </row>
    <row r="77" spans="1:9" x14ac:dyDescent="0.25">
      <c r="A77" s="36" t="s">
        <v>315</v>
      </c>
      <c r="B77" s="8"/>
      <c r="C77" s="8"/>
      <c r="D77" s="8"/>
      <c r="E77" s="8"/>
      <c r="F77" s="8"/>
      <c r="G77" s="8"/>
    </row>
    <row r="78" spans="1:9" x14ac:dyDescent="0.25">
      <c r="A78" s="8"/>
      <c r="B78" s="8"/>
      <c r="C78" s="8"/>
      <c r="D78" s="8"/>
      <c r="E78" s="8"/>
      <c r="F78" s="8"/>
      <c r="G78" s="8"/>
    </row>
    <row r="79" spans="1:9" x14ac:dyDescent="0.25">
      <c r="A79" s="56" t="s">
        <v>27</v>
      </c>
      <c r="B79" s="57"/>
      <c r="C79" s="57"/>
      <c r="D79" s="57"/>
      <c r="E79" s="57"/>
      <c r="F79" s="57"/>
      <c r="G79" s="57"/>
      <c r="H79" s="58"/>
      <c r="I79" s="59"/>
    </row>
    <row r="80" spans="1:9" x14ac:dyDescent="0.25">
      <c r="A80" s="60" t="s">
        <v>316</v>
      </c>
      <c r="B80" s="60"/>
      <c r="C80" s="60"/>
      <c r="D80" s="60"/>
      <c r="E80" s="60"/>
      <c r="F80" s="60"/>
      <c r="G80" s="60"/>
      <c r="H80" s="60"/>
      <c r="I80" s="60"/>
    </row>
    <row r="81" spans="1:9" x14ac:dyDescent="0.25">
      <c r="A81" s="39" t="s">
        <v>317</v>
      </c>
      <c r="B81" s="39"/>
      <c r="C81" s="39"/>
      <c r="D81" s="39"/>
      <c r="E81" s="39"/>
      <c r="F81" s="39"/>
      <c r="G81" s="39"/>
      <c r="H81" s="39"/>
      <c r="I81" s="39"/>
    </row>
    <row r="82" spans="1:9" x14ac:dyDescent="0.25">
      <c r="B82" s="2">
        <v>14</v>
      </c>
      <c r="C82" s="3" t="s">
        <v>97</v>
      </c>
      <c r="D82" s="5" t="s">
        <v>43</v>
      </c>
      <c r="G82" s="6">
        <v>30</v>
      </c>
    </row>
    <row r="83" spans="1:9" x14ac:dyDescent="0.25">
      <c r="D83" s="35" t="str">
        <f>SUBSTITUTE("Sp.mat: 0.00%",".",IF(VALUE("1.2")=1.2,".",","),2)</f>
        <v>Sp.mat: 0.00%</v>
      </c>
      <c r="F83" s="35" t="str">
        <f>SUBSTITUTE("Sp.man: 0.00%",".",IF(VALUE("1.2")=1.2,".",","),2)</f>
        <v>Sp.man: 0.00%</v>
      </c>
      <c r="G83" s="35" t="str">
        <f>SUBSTITUTE("Sp.uti: 0.00%",".",IF(VALUE("1.2")=1.2,".",","),2)</f>
        <v>Sp.uti: 0.00%</v>
      </c>
    </row>
    <row r="84" spans="1:9" x14ac:dyDescent="0.25">
      <c r="A84" s="36" t="s">
        <v>98</v>
      </c>
      <c r="B84" s="8"/>
      <c r="C84" s="8"/>
      <c r="D84" s="8"/>
      <c r="E84" s="8"/>
      <c r="F84" s="8"/>
      <c r="G84" s="8"/>
    </row>
    <row r="85" spans="1:9" x14ac:dyDescent="0.25">
      <c r="A85" s="8"/>
      <c r="B85" s="8"/>
      <c r="C85" s="8"/>
      <c r="D85" s="8"/>
      <c r="E85" s="8"/>
      <c r="F85" s="8"/>
      <c r="G85" s="8"/>
    </row>
    <row r="86" spans="1:9" x14ac:dyDescent="0.25">
      <c r="A86" s="38" t="s">
        <v>27</v>
      </c>
      <c r="B86" s="39"/>
      <c r="C86" s="39"/>
      <c r="D86" s="39"/>
      <c r="E86" s="39"/>
      <c r="F86" s="39"/>
      <c r="G86" s="39"/>
      <c r="H86" s="40"/>
      <c r="I86" s="41"/>
    </row>
    <row r="87" spans="1:9" x14ac:dyDescent="0.25">
      <c r="B87" s="2">
        <v>15</v>
      </c>
      <c r="C87" s="3" t="s">
        <v>328</v>
      </c>
      <c r="D87" s="5" t="s">
        <v>43</v>
      </c>
      <c r="G87" s="6">
        <v>30</v>
      </c>
    </row>
    <row r="88" spans="1:9" x14ac:dyDescent="0.25">
      <c r="D88" s="35" t="str">
        <f>SUBSTITUTE("Sp.mat: 0.00%",".",IF(VALUE("1.2")=1.2,".",","),2)</f>
        <v>Sp.mat: 0.00%</v>
      </c>
      <c r="F88" s="35" t="str">
        <f>SUBSTITUTE("Sp.man: 0.00%",".",IF(VALUE("1.2")=1.2,".",","),2)</f>
        <v>Sp.man: 0.00%</v>
      </c>
      <c r="G88" s="35" t="str">
        <f>SUBSTITUTE("Sp.uti: 0.00%",".",IF(VALUE("1.2")=1.2,".",","),2)</f>
        <v>Sp.uti: 0.00%</v>
      </c>
    </row>
    <row r="89" spans="1:9" x14ac:dyDescent="0.25">
      <c r="A89" s="36" t="s">
        <v>329</v>
      </c>
      <c r="B89" s="8"/>
      <c r="C89" s="8"/>
      <c r="D89" s="8"/>
      <c r="E89" s="8"/>
      <c r="F89" s="8"/>
      <c r="G89" s="8"/>
    </row>
    <row r="90" spans="1:9" x14ac:dyDescent="0.25">
      <c r="A90" s="8"/>
      <c r="B90" s="8"/>
      <c r="C90" s="8"/>
      <c r="D90" s="8"/>
      <c r="E90" s="8"/>
      <c r="F90" s="8"/>
      <c r="G90" s="8"/>
    </row>
    <row r="91" spans="1:9" x14ac:dyDescent="0.25">
      <c r="A91" s="38" t="s">
        <v>27</v>
      </c>
      <c r="B91" s="39"/>
      <c r="C91" s="39"/>
      <c r="D91" s="39"/>
      <c r="E91" s="39"/>
      <c r="F91" s="39"/>
      <c r="G91" s="39"/>
      <c r="H91" s="40"/>
      <c r="I91" s="41"/>
    </row>
    <row r="92" spans="1:9" x14ac:dyDescent="0.25">
      <c r="B92" s="2">
        <v>16</v>
      </c>
      <c r="C92" s="3" t="s">
        <v>330</v>
      </c>
      <c r="D92" s="5" t="s">
        <v>25</v>
      </c>
      <c r="G92" s="6">
        <v>27</v>
      </c>
    </row>
    <row r="93" spans="1:9" x14ac:dyDescent="0.25">
      <c r="D93" s="35" t="str">
        <f>SUBSTITUTE("Sp.mat: 0.00%",".",IF(VALUE("1.2")=1.2,".",","),2)</f>
        <v>Sp.mat: 0.00%</v>
      </c>
      <c r="F93" s="35" t="str">
        <f>SUBSTITUTE("Sp.man: 0.00%",".",IF(VALUE("1.2")=1.2,".",","),2)</f>
        <v>Sp.man: 0.00%</v>
      </c>
      <c r="G93" s="35" t="str">
        <f>SUBSTITUTE("Sp.uti: 0.00%",".",IF(VALUE("1.2")=1.2,".",","),2)</f>
        <v>Sp.uti: 0.00%</v>
      </c>
    </row>
    <row r="94" spans="1:9" x14ac:dyDescent="0.25">
      <c r="A94" s="36" t="s">
        <v>331</v>
      </c>
      <c r="B94" s="8"/>
      <c r="C94" s="8"/>
      <c r="D94" s="8"/>
      <c r="E94" s="8"/>
      <c r="F94" s="8"/>
      <c r="G94" s="8"/>
    </row>
    <row r="95" spans="1:9" x14ac:dyDescent="0.25">
      <c r="A95" s="8"/>
      <c r="B95" s="8"/>
      <c r="C95" s="8"/>
      <c r="D95" s="8"/>
      <c r="E95" s="8"/>
      <c r="F95" s="8"/>
      <c r="G95" s="8"/>
    </row>
    <row r="96" spans="1:9" x14ac:dyDescent="0.25">
      <c r="A96" s="38" t="s">
        <v>27</v>
      </c>
      <c r="B96" s="39"/>
      <c r="C96" s="39"/>
      <c r="D96" s="39"/>
      <c r="E96" s="39"/>
      <c r="F96" s="39"/>
      <c r="G96" s="39"/>
      <c r="H96" s="40"/>
      <c r="I96" s="41"/>
    </row>
    <row r="97" spans="1:19" x14ac:dyDescent="0.25">
      <c r="B97" s="2">
        <v>17</v>
      </c>
      <c r="C97" s="3" t="s">
        <v>113</v>
      </c>
      <c r="D97" s="5" t="s">
        <v>25</v>
      </c>
      <c r="G97" s="6">
        <v>27</v>
      </c>
    </row>
    <row r="98" spans="1:19" x14ac:dyDescent="0.25">
      <c r="D98" s="35" t="str">
        <f>SUBSTITUTE("Sp.mat: 0.00%",".",IF(VALUE("1.2")=1.2,".",","),2)</f>
        <v>Sp.mat: 0.00%</v>
      </c>
      <c r="F98" s="35" t="str">
        <f>SUBSTITUTE("Sp.man: 0.00%",".",IF(VALUE("1.2")=1.2,".",","),2)</f>
        <v>Sp.man: 0.00%</v>
      </c>
      <c r="G98" s="35" t="str">
        <f>SUBSTITUTE("Sp.uti: 0.00%",".",IF(VALUE("1.2")=1.2,".",","),2)</f>
        <v>Sp.uti: 0.00%</v>
      </c>
    </row>
    <row r="99" spans="1:19" x14ac:dyDescent="0.25">
      <c r="A99" s="36" t="s">
        <v>114</v>
      </c>
      <c r="B99" s="8"/>
      <c r="C99" s="8"/>
      <c r="D99" s="8"/>
      <c r="E99" s="8"/>
      <c r="F99" s="8"/>
      <c r="G99" s="8"/>
    </row>
    <row r="100" spans="1:19" x14ac:dyDescent="0.25">
      <c r="A100" s="8"/>
      <c r="B100" s="8"/>
      <c r="C100" s="8"/>
      <c r="D100" s="8"/>
      <c r="E100" s="8"/>
      <c r="F100" s="8"/>
      <c r="G100" s="8"/>
    </row>
    <row r="101" spans="1:19" x14ac:dyDescent="0.25">
      <c r="A101" s="38" t="s">
        <v>27</v>
      </c>
      <c r="B101" s="39"/>
      <c r="C101" s="39"/>
      <c r="D101" s="39"/>
      <c r="E101" s="39"/>
      <c r="F101" s="39"/>
      <c r="G101" s="39"/>
      <c r="H101" s="40"/>
      <c r="I101" s="41"/>
    </row>
    <row r="102" spans="1:19" x14ac:dyDescent="0.25">
      <c r="B102" s="2">
        <v>18</v>
      </c>
      <c r="C102" s="3" t="s">
        <v>332</v>
      </c>
      <c r="D102" s="5" t="s">
        <v>43</v>
      </c>
      <c r="G102" s="6">
        <v>4</v>
      </c>
    </row>
    <row r="103" spans="1:19" x14ac:dyDescent="0.25">
      <c r="D103" s="35" t="str">
        <f>SUBSTITUTE("Sp.mat: 0.00%",".",IF(VALUE("1.2")=1.2,".",","),2)</f>
        <v>Sp.mat: 0.00%</v>
      </c>
      <c r="F103" s="35" t="str">
        <f>SUBSTITUTE("Sp.man: 0.00%",".",IF(VALUE("1.2")=1.2,".",","),2)</f>
        <v>Sp.man: 0.00%</v>
      </c>
      <c r="G103" s="35" t="str">
        <f>SUBSTITUTE("Sp.uti: 0.00%",".",IF(VALUE("1.2")=1.2,".",","),2)</f>
        <v>Sp.uti: 0.00%</v>
      </c>
    </row>
    <row r="104" spans="1:19" x14ac:dyDescent="0.25">
      <c r="A104" s="36" t="s">
        <v>333</v>
      </c>
      <c r="B104" s="8"/>
      <c r="C104" s="8"/>
      <c r="D104" s="8"/>
      <c r="E104" s="8"/>
      <c r="F104" s="8"/>
      <c r="G104" s="8"/>
    </row>
    <row r="105" spans="1:19" x14ac:dyDescent="0.25">
      <c r="A105" s="8"/>
      <c r="B105" s="8"/>
      <c r="C105" s="8"/>
      <c r="D105" s="8"/>
      <c r="E105" s="8"/>
      <c r="F105" s="8"/>
      <c r="G105" s="8"/>
    </row>
    <row r="106" spans="1:19" x14ac:dyDescent="0.25">
      <c r="A106" s="38" t="s">
        <v>27</v>
      </c>
      <c r="B106" s="39"/>
      <c r="C106" s="39"/>
      <c r="D106" s="39"/>
      <c r="E106" s="39"/>
      <c r="F106" s="39"/>
      <c r="G106" s="39"/>
      <c r="H106" s="40"/>
      <c r="I106" s="41"/>
    </row>
    <row r="107" spans="1:19" x14ac:dyDescent="0.25">
      <c r="B107" s="2">
        <v>19</v>
      </c>
      <c r="C107" s="3" t="s">
        <v>334</v>
      </c>
      <c r="D107" s="5" t="s">
        <v>43</v>
      </c>
      <c r="G107" s="6">
        <v>4</v>
      </c>
    </row>
    <row r="108" spans="1:19" x14ac:dyDescent="0.25">
      <c r="D108" s="35" t="str">
        <f>SUBSTITUTE("Sp.mat: 0.00%",".",IF(VALUE("1.2")=1.2,".",","),2)</f>
        <v>Sp.mat: 0.00%</v>
      </c>
      <c r="F108" s="35" t="str">
        <f>SUBSTITUTE("Sp.man: 0.00%",".",IF(VALUE("1.2")=1.2,".",","),2)</f>
        <v>Sp.man: 0.00%</v>
      </c>
      <c r="G108" s="35" t="str">
        <f>SUBSTITUTE("Sp.uti: 0.00%",".",IF(VALUE("1.2")=1.2,".",","),2)</f>
        <v>Sp.uti: 0.00%</v>
      </c>
    </row>
    <row r="109" spans="1:19" x14ac:dyDescent="0.25">
      <c r="A109" s="36" t="s">
        <v>335</v>
      </c>
      <c r="B109" s="8"/>
      <c r="C109" s="8"/>
      <c r="D109" s="8"/>
      <c r="E109" s="8"/>
      <c r="F109" s="8"/>
      <c r="G109" s="8"/>
    </row>
    <row r="110" spans="1:19" x14ac:dyDescent="0.25">
      <c r="A110" s="8"/>
      <c r="B110" s="8"/>
      <c r="C110" s="8"/>
      <c r="D110" s="8"/>
      <c r="E110" s="8"/>
      <c r="F110" s="8"/>
      <c r="G110" s="8"/>
    </row>
    <row r="111" spans="1:19" x14ac:dyDescent="0.25">
      <c r="A111" s="38" t="s">
        <v>27</v>
      </c>
      <c r="B111" s="39"/>
      <c r="C111" s="39"/>
      <c r="D111" s="39"/>
      <c r="E111" s="39"/>
      <c r="F111" s="39"/>
      <c r="G111" s="39"/>
      <c r="H111" s="40"/>
      <c r="I111" s="41"/>
    </row>
    <row r="112" spans="1:19" x14ac:dyDescent="0.25">
      <c r="B112" s="42" t="s">
        <v>51</v>
      </c>
      <c r="E112" s="4">
        <f>SUMIF(J13:J111,"1",I13:I111)</f>
        <v>0</v>
      </c>
      <c r="F112" s="4">
        <f>SUMIF(J13:J111,"2",I13:I111)</f>
        <v>0</v>
      </c>
      <c r="G112" s="4">
        <f>SUMIF(J13:J111,"3",I13:I111)</f>
        <v>0</v>
      </c>
      <c r="H112" s="4">
        <f>SUMIF(J13:J111,"4",I13:I111)</f>
        <v>0</v>
      </c>
      <c r="I112" s="4">
        <f>SUMIF(J13:J111,"5",I13:I111)</f>
        <v>0</v>
      </c>
      <c r="K112" s="4">
        <f>SUMIF(J13:J111,"3",K13:K111)</f>
        <v>0</v>
      </c>
      <c r="L112" s="4">
        <f>SUMIF(J13:J111,"3",L13:L111)</f>
        <v>0</v>
      </c>
      <c r="M112" s="4">
        <f>SUMIF(J13:J111,"3",M13:M111)</f>
        <v>0</v>
      </c>
      <c r="N112" s="4">
        <f>SUMIF(J13:J111,"4",N13:N111)</f>
        <v>0</v>
      </c>
      <c r="O112" s="4">
        <f>SUMIF(J13:J111,"4",O13:O111)</f>
        <v>0</v>
      </c>
      <c r="P112" s="4">
        <f>SUMIF(J13:J111,"4",P13:P111)</f>
        <v>0</v>
      </c>
      <c r="Q112" s="4">
        <f>SUMIF(J13:J111,"4",Q13:Q111)</f>
        <v>0</v>
      </c>
      <c r="R112" s="4">
        <f>SUMIF(J13:J111,"4",R13:R111)</f>
        <v>0</v>
      </c>
      <c r="S112" s="4">
        <f>SUMIF(J13:J111,"4",S13:S111)</f>
        <v>0</v>
      </c>
    </row>
    <row r="113" spans="2:9" hidden="1" x14ac:dyDescent="0.25">
      <c r="B113" s="42" t="s">
        <v>52</v>
      </c>
    </row>
    <row r="114" spans="2:9" hidden="1" x14ac:dyDescent="0.25">
      <c r="B114" s="42" t="s">
        <v>53</v>
      </c>
      <c r="G114" s="4">
        <f>$K$112*1</f>
        <v>0</v>
      </c>
    </row>
    <row r="115" spans="2:9" hidden="1" x14ac:dyDescent="0.25">
      <c r="B115" s="42" t="s">
        <v>54</v>
      </c>
      <c r="G115" s="4">
        <f>$L$112*1</f>
        <v>0</v>
      </c>
    </row>
    <row r="116" spans="2:9" hidden="1" x14ac:dyDescent="0.25">
      <c r="B116" s="42" t="s">
        <v>55</v>
      </c>
      <c r="G116" s="4">
        <f>G112-G114-G115</f>
        <v>0</v>
      </c>
    </row>
    <row r="117" spans="2:9" hidden="1" x14ac:dyDescent="0.25">
      <c r="B117" s="42" t="s">
        <v>56</v>
      </c>
      <c r="E117" s="4">
        <f>IF("G"="Nu",0*1,0)</f>
        <v>0</v>
      </c>
      <c r="I117" s="4">
        <f>E117</f>
        <v>0</v>
      </c>
    </row>
    <row r="118" spans="2:9" hidden="1" x14ac:dyDescent="0.25">
      <c r="B118" s="42" t="s">
        <v>57</v>
      </c>
      <c r="D118" s="43" t="str">
        <f>CONCATENATE(TEXT(0,REPLACE("#.####",2,1,"."))," x")</f>
        <v>. x</v>
      </c>
      <c r="E118" s="4">
        <f>IF("G"="Nu",0*1,0)</f>
        <v>0</v>
      </c>
      <c r="I118" s="4">
        <f>E118*0</f>
        <v>0</v>
      </c>
    </row>
    <row r="119" spans="2:9" x14ac:dyDescent="0.25">
      <c r="B119" s="42" t="s">
        <v>58</v>
      </c>
      <c r="E119" s="4">
        <f>0</f>
        <v>0</v>
      </c>
      <c r="F119" s="4">
        <f>0</f>
        <v>0</v>
      </c>
      <c r="G119" s="4">
        <f>0</f>
        <v>0</v>
      </c>
      <c r="H119" s="4">
        <f>IF(H112=0,1,H130/H112)</f>
        <v>1</v>
      </c>
    </row>
    <row r="120" spans="2:9" x14ac:dyDescent="0.25">
      <c r="B120" s="44" t="s">
        <v>59</v>
      </c>
      <c r="C120" s="45"/>
      <c r="D120" s="46"/>
      <c r="E120" s="47"/>
      <c r="F120" s="47"/>
      <c r="G120" s="48"/>
      <c r="H120" s="37"/>
      <c r="I120" s="49"/>
    </row>
    <row r="121" spans="2:9" hidden="1" x14ac:dyDescent="0.25">
      <c r="B121" s="50" t="str">
        <f>CONCATENATE("  ","Impozit manopera        ")</f>
        <v xml:space="preserve">  Impozit manopera        </v>
      </c>
      <c r="D121" s="43">
        <f>0</f>
        <v>0</v>
      </c>
      <c r="F121" s="4">
        <f>F112*F119*D121</f>
        <v>0</v>
      </c>
      <c r="I121" s="51">
        <f>F121</f>
        <v>0</v>
      </c>
    </row>
    <row r="122" spans="2:9" x14ac:dyDescent="0.25">
      <c r="B122" s="50" t="str">
        <f>CONCATENATE("  ","C.A.S.                  ")</f>
        <v xml:space="preserve">  C.A.S.                  </v>
      </c>
      <c r="D122" s="43">
        <f>0</f>
        <v>0</v>
      </c>
      <c r="F122" s="4">
        <f>(F112*F119+F121)*D122</f>
        <v>0</v>
      </c>
      <c r="I122" s="4">
        <f>F122</f>
        <v>0</v>
      </c>
    </row>
    <row r="123" spans="2:9" x14ac:dyDescent="0.25">
      <c r="B123" s="50" t="str">
        <f>CONCATENATE("  ","C.A.S.S.                ")</f>
        <v xml:space="preserve">  C.A.S.S.                </v>
      </c>
      <c r="D123" s="43">
        <f>0</f>
        <v>0</v>
      </c>
      <c r="F123" s="4">
        <f>(F112*F119+F121)*D123</f>
        <v>0</v>
      </c>
      <c r="I123" s="4">
        <f>F123</f>
        <v>0</v>
      </c>
    </row>
    <row r="124" spans="2:9" x14ac:dyDescent="0.25">
      <c r="B124" s="50" t="str">
        <f>CONCATENATE("  ","Aj.somaj                ")</f>
        <v xml:space="preserve">  Aj.somaj                </v>
      </c>
      <c r="D124" s="43">
        <f>0</f>
        <v>0</v>
      </c>
      <c r="F124" s="4">
        <f>(F112*F119+F121)*D124</f>
        <v>0</v>
      </c>
      <c r="I124" s="4">
        <f>F124</f>
        <v>0</v>
      </c>
    </row>
    <row r="125" spans="2:9" x14ac:dyDescent="0.25">
      <c r="B125" s="50" t="str">
        <f>CONCATENATE("  ","Acc. munca, boli profes.")</f>
        <v xml:space="preserve">  Acc. munca, boli profes.</v>
      </c>
      <c r="D125" s="43">
        <f>0</f>
        <v>0</v>
      </c>
      <c r="F125" s="4">
        <f>(F112*F119+F121)*D125</f>
        <v>0</v>
      </c>
      <c r="I125" s="4">
        <f>F125</f>
        <v>0</v>
      </c>
    </row>
    <row r="126" spans="2:9" x14ac:dyDescent="0.25">
      <c r="B126" s="50" t="str">
        <f>CONCATENATE("  ","Contr.Concedii Medicale ")</f>
        <v xml:space="preserve">  Contr.Concedii Medicale </v>
      </c>
      <c r="D126" s="43">
        <f>0</f>
        <v>0</v>
      </c>
      <c r="F126" s="4">
        <f>(F112*F119+F121)*D126</f>
        <v>0</v>
      </c>
      <c r="I126" s="4">
        <f>F126</f>
        <v>0</v>
      </c>
    </row>
    <row r="127" spans="2:9" x14ac:dyDescent="0.25">
      <c r="B127" s="50" t="str">
        <f>CONCATENATE("  ","Comision ITM            ")</f>
        <v xml:space="preserve">  Comision ITM            </v>
      </c>
      <c r="D127" s="43">
        <f>0</f>
        <v>0</v>
      </c>
      <c r="F127" s="4">
        <f>(F112*F119+F121)*D127</f>
        <v>0</v>
      </c>
      <c r="I127" s="4">
        <f>F127</f>
        <v>0</v>
      </c>
    </row>
    <row r="128" spans="2:9" x14ac:dyDescent="0.25">
      <c r="B128" s="50" t="str">
        <f>CONCATENATE("  ","Fond garantare salarii  ")</f>
        <v xml:space="preserve">  Fond garantare salarii  </v>
      </c>
      <c r="D128" s="43">
        <f>0</f>
        <v>0</v>
      </c>
      <c r="F128" s="4">
        <f>(F112*F119+F121)*D128</f>
        <v>0</v>
      </c>
      <c r="I128" s="4">
        <f>F128</f>
        <v>0</v>
      </c>
    </row>
    <row r="129" spans="1:9" hidden="1" x14ac:dyDescent="0.25">
      <c r="B129" s="50" t="str">
        <f>CONCATENATE("  ","Chelt.tr.aprov.,depozit.")</f>
        <v xml:space="preserve">  Chelt.tr.aprov.,depozit.</v>
      </c>
      <c r="D129" s="43">
        <f>0</f>
        <v>0</v>
      </c>
      <c r="E129" s="4">
        <f>(E112+I117+I118)*E119*D129</f>
        <v>0</v>
      </c>
      <c r="I129" s="4">
        <f>E129</f>
        <v>0</v>
      </c>
    </row>
    <row r="130" spans="1:9" x14ac:dyDescent="0.25">
      <c r="B130" s="44" t="s">
        <v>60</v>
      </c>
      <c r="C130" s="45"/>
      <c r="D130" s="46"/>
      <c r="E130" s="49">
        <f>(E112+I117+I118)*E119+E129</f>
        <v>0</v>
      </c>
      <c r="F130" s="49">
        <f>F112*F119+F121+F122+F123+F124+F125+F126+F127+F128</f>
        <v>0</v>
      </c>
      <c r="G130" s="49">
        <f>G112*G119</f>
        <v>0</v>
      </c>
      <c r="H130" s="49">
        <f>($N$112*0+$O$112*0+$P$112*0)*1</f>
        <v>0</v>
      </c>
      <c r="I130" s="49">
        <f>SUM(E130:H130)</f>
        <v>0</v>
      </c>
    </row>
    <row r="131" spans="1:9" x14ac:dyDescent="0.25">
      <c r="B131" s="44" t="s">
        <v>61</v>
      </c>
      <c r="C131" s="45"/>
      <c r="D131" s="52">
        <f>0</f>
        <v>0</v>
      </c>
      <c r="E131" s="47" t="s">
        <v>62</v>
      </c>
      <c r="F131" s="47"/>
      <c r="G131" s="48"/>
      <c r="H131" s="37"/>
      <c r="I131" s="49">
        <f>I130*D131</f>
        <v>0</v>
      </c>
    </row>
    <row r="132" spans="1:9" x14ac:dyDescent="0.25">
      <c r="B132" s="44" t="s">
        <v>63</v>
      </c>
      <c r="C132" s="45"/>
      <c r="D132" s="52">
        <f>0</f>
        <v>0</v>
      </c>
      <c r="E132" s="47" t="s">
        <v>64</v>
      </c>
      <c r="F132" s="47"/>
      <c r="G132" s="48"/>
      <c r="H132" s="37"/>
      <c r="I132" s="49">
        <f>(I130+I131)*D132</f>
        <v>0</v>
      </c>
    </row>
    <row r="133" spans="1:9" hidden="1" x14ac:dyDescent="0.25">
      <c r="B133" s="42" t="s">
        <v>56</v>
      </c>
      <c r="D133" s="47" t="str">
        <f>CONCATENATE(TEXT(0,REPLACE("#.####",2,1,"."))," x")</f>
        <v>. x</v>
      </c>
      <c r="E133" s="4">
        <f>IF("G"="Nu",0*1,0)</f>
        <v>0</v>
      </c>
      <c r="I133" s="4">
        <f>E133*0</f>
        <v>0</v>
      </c>
    </row>
    <row r="134" spans="1:9" hidden="1" x14ac:dyDescent="0.25">
      <c r="B134" s="42" t="s">
        <v>57</v>
      </c>
      <c r="D134" s="43" t="str">
        <f>CONCATENATE(TEXT(0,REPLACE("#.####",2,1,"."))," x ",TEXT(0,REPLACE("#.####",2,1,"."))," x")</f>
        <v>. x . x</v>
      </c>
      <c r="E134" s="4">
        <f>IF("G"="Nu",0*1,0)</f>
        <v>0</v>
      </c>
      <c r="I134" s="4">
        <f>E134*0*0</f>
        <v>0</v>
      </c>
    </row>
    <row r="135" spans="1:9" x14ac:dyDescent="0.25">
      <c r="B135" s="44" t="s">
        <v>65</v>
      </c>
      <c r="C135" s="45"/>
      <c r="D135" s="54" t="s">
        <v>66</v>
      </c>
      <c r="E135" s="47"/>
      <c r="F135" s="47"/>
      <c r="G135" s="48"/>
      <c r="H135" s="37"/>
      <c r="I135" s="49">
        <f>I130+I131+I132+I133+I134</f>
        <v>0</v>
      </c>
    </row>
    <row r="136" spans="1:9" x14ac:dyDescent="0.25">
      <c r="B136" s="53"/>
      <c r="C136" s="45"/>
      <c r="D136" s="46"/>
      <c r="E136" s="47"/>
      <c r="F136" s="47"/>
      <c r="G136" s="48"/>
      <c r="H136" s="37"/>
      <c r="I136" s="49"/>
    </row>
    <row r="138" spans="1:9" x14ac:dyDescent="0.25">
      <c r="A138" s="62" t="s">
        <v>424</v>
      </c>
    </row>
    <row r="139" spans="1:9" x14ac:dyDescent="0.25">
      <c r="A139" s="62" t="s">
        <v>425</v>
      </c>
    </row>
  </sheetData>
  <mergeCells count="47">
    <mergeCell ref="A101:G101"/>
    <mergeCell ref="A104:G105"/>
    <mergeCell ref="A106:G106"/>
    <mergeCell ref="A109:G110"/>
    <mergeCell ref="A111:G111"/>
    <mergeCell ref="A86:G86"/>
    <mergeCell ref="A89:G90"/>
    <mergeCell ref="A91:G91"/>
    <mergeCell ref="A94:G95"/>
    <mergeCell ref="A96:G96"/>
    <mergeCell ref="A99:G100"/>
    <mergeCell ref="A74:I74"/>
    <mergeCell ref="A77:G78"/>
    <mergeCell ref="A79:G79"/>
    <mergeCell ref="A80:I80"/>
    <mergeCell ref="A81:I81"/>
    <mergeCell ref="A84:G85"/>
    <mergeCell ref="A61:G62"/>
    <mergeCell ref="A63:G63"/>
    <mergeCell ref="A66:G67"/>
    <mergeCell ref="A68:G68"/>
    <mergeCell ref="A71:G72"/>
    <mergeCell ref="A73:G73"/>
    <mergeCell ref="A46:G47"/>
    <mergeCell ref="A48:G48"/>
    <mergeCell ref="A51:G52"/>
    <mergeCell ref="A53:G53"/>
    <mergeCell ref="A56:G57"/>
    <mergeCell ref="A58:G58"/>
    <mergeCell ref="A32:G32"/>
    <mergeCell ref="A35:G36"/>
    <mergeCell ref="A37:G37"/>
    <mergeCell ref="A38:I38"/>
    <mergeCell ref="A41:G42"/>
    <mergeCell ref="A43:G43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8" max="16383" man="1"/>
    <brk id="9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9"/>
  <sheetViews>
    <sheetView topLeftCell="A103" workbookViewId="0">
      <selection activeCell="T136" sqref="T136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383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251</v>
      </c>
      <c r="D13" s="30" t="s">
        <v>25</v>
      </c>
      <c r="E13" s="31"/>
      <c r="F13" s="31"/>
      <c r="G13" s="32">
        <v>123.6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252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253</v>
      </c>
      <c r="D18" s="5" t="s">
        <v>25</v>
      </c>
      <c r="G18" s="6">
        <v>123.6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254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255</v>
      </c>
      <c r="D23" s="5" t="s">
        <v>25</v>
      </c>
      <c r="G23" s="6">
        <v>24.72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256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27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257</v>
      </c>
      <c r="D28" s="5" t="s">
        <v>25</v>
      </c>
      <c r="G28" s="6">
        <v>123.6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258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38" t="s">
        <v>27</v>
      </c>
      <c r="B32" s="39"/>
      <c r="C32" s="39"/>
      <c r="D32" s="39"/>
      <c r="E32" s="39"/>
      <c r="F32" s="39"/>
      <c r="G32" s="39"/>
      <c r="H32" s="40"/>
      <c r="I32" s="41"/>
    </row>
    <row r="33" spans="1:9" x14ac:dyDescent="0.25">
      <c r="B33" s="2">
        <v>5</v>
      </c>
      <c r="C33" s="3" t="s">
        <v>369</v>
      </c>
      <c r="D33" s="5" t="s">
        <v>94</v>
      </c>
      <c r="G33" s="6">
        <v>221</v>
      </c>
    </row>
    <row r="34" spans="1:9" x14ac:dyDescent="0.25">
      <c r="D34" s="35" t="str">
        <f>SUBSTITUTE("Sp.mat: 0.00%",".",IF(VALUE("1.2")=1.2,".",","),2)</f>
        <v>Sp.mat: 0.00%</v>
      </c>
      <c r="F34" s="35" t="str">
        <f>SUBSTITUTE("Sp.man: 0.00%",".",IF(VALUE("1.2")=1.2,".",","),2)</f>
        <v>Sp.man: 0.00%</v>
      </c>
      <c r="G34" s="35" t="str">
        <f>SUBSTITUTE("Sp.uti: 0.00%",".",IF(VALUE("1.2")=1.2,".",","),2)</f>
        <v>Sp.uti: 0.00%</v>
      </c>
    </row>
    <row r="35" spans="1:9" x14ac:dyDescent="0.25">
      <c r="A35" s="36" t="s">
        <v>370</v>
      </c>
      <c r="B35" s="8"/>
      <c r="C35" s="8"/>
      <c r="D35" s="8"/>
      <c r="E35" s="8"/>
      <c r="F35" s="8"/>
      <c r="G35" s="8"/>
    </row>
    <row r="36" spans="1:9" x14ac:dyDescent="0.25">
      <c r="A36" s="8"/>
      <c r="B36" s="8"/>
      <c r="C36" s="8"/>
      <c r="D36" s="8"/>
      <c r="E36" s="8"/>
      <c r="F36" s="8"/>
      <c r="G36" s="8"/>
    </row>
    <row r="37" spans="1:9" x14ac:dyDescent="0.25">
      <c r="A37" s="56" t="s">
        <v>27</v>
      </c>
      <c r="B37" s="57"/>
      <c r="C37" s="57"/>
      <c r="D37" s="57"/>
      <c r="E37" s="57"/>
      <c r="F37" s="57"/>
      <c r="G37" s="57"/>
      <c r="H37" s="58"/>
      <c r="I37" s="59"/>
    </row>
    <row r="38" spans="1:9" x14ac:dyDescent="0.25">
      <c r="A38" s="61" t="s">
        <v>371</v>
      </c>
      <c r="B38" s="61"/>
      <c r="C38" s="61"/>
      <c r="D38" s="61"/>
      <c r="E38" s="61"/>
      <c r="F38" s="61"/>
      <c r="G38" s="61"/>
      <c r="H38" s="61"/>
      <c r="I38" s="61"/>
    </row>
    <row r="39" spans="1:9" x14ac:dyDescent="0.25">
      <c r="B39" s="2">
        <v>6</v>
      </c>
      <c r="C39" s="3" t="s">
        <v>372</v>
      </c>
      <c r="D39" s="5" t="s">
        <v>94</v>
      </c>
      <c r="G39" s="6">
        <v>18</v>
      </c>
    </row>
    <row r="40" spans="1:9" x14ac:dyDescent="0.25">
      <c r="D40" s="35" t="str">
        <f>SUBSTITUTE("Sp.mat: 0.00%",".",IF(VALUE("1.2")=1.2,".",","),2)</f>
        <v>Sp.mat: 0.00%</v>
      </c>
      <c r="F40" s="35" t="str">
        <f>SUBSTITUTE("Sp.man: 0.00%",".",IF(VALUE("1.2")=1.2,".",","),2)</f>
        <v>Sp.man: 0.00%</v>
      </c>
      <c r="G40" s="35" t="str">
        <f>SUBSTITUTE("Sp.uti: 0.00%",".",IF(VALUE("1.2")=1.2,".",","),2)</f>
        <v>Sp.uti: 0.00%</v>
      </c>
    </row>
    <row r="41" spans="1:9" x14ac:dyDescent="0.25">
      <c r="A41" s="36" t="s">
        <v>373</v>
      </c>
      <c r="B41" s="8"/>
      <c r="C41" s="8"/>
      <c r="D41" s="8"/>
      <c r="E41" s="8"/>
      <c r="F41" s="8"/>
      <c r="G41" s="8"/>
    </row>
    <row r="42" spans="1:9" x14ac:dyDescent="0.25">
      <c r="A42" s="8"/>
      <c r="B42" s="8"/>
      <c r="C42" s="8"/>
      <c r="D42" s="8"/>
      <c r="E42" s="8"/>
      <c r="F42" s="8"/>
      <c r="G42" s="8"/>
    </row>
    <row r="43" spans="1:9" x14ac:dyDescent="0.25">
      <c r="A43" s="38" t="s">
        <v>86</v>
      </c>
      <c r="B43" s="39"/>
      <c r="C43" s="39"/>
      <c r="D43" s="39"/>
      <c r="E43" s="39"/>
      <c r="F43" s="39"/>
      <c r="G43" s="39"/>
      <c r="H43" s="40"/>
      <c r="I43" s="41"/>
    </row>
    <row r="44" spans="1:9" x14ac:dyDescent="0.25">
      <c r="B44" s="2">
        <v>7</v>
      </c>
      <c r="C44" s="3" t="s">
        <v>374</v>
      </c>
      <c r="D44" s="5" t="s">
        <v>94</v>
      </c>
      <c r="G44" s="6">
        <v>18</v>
      </c>
    </row>
    <row r="45" spans="1:9" x14ac:dyDescent="0.25">
      <c r="D45" s="35" t="str">
        <f>SUBSTITUTE("Sp.mat: 0.00%",".",IF(VALUE("1.2")=1.2,".",","),2)</f>
        <v>Sp.mat: 0.00%</v>
      </c>
      <c r="F45" s="35" t="str">
        <f>SUBSTITUTE("Sp.man: 0.00%",".",IF(VALUE("1.2")=1.2,".",","),2)</f>
        <v>Sp.man: 0.00%</v>
      </c>
      <c r="G45" s="35" t="str">
        <f>SUBSTITUTE("Sp.uti: 0.00%",".",IF(VALUE("1.2")=1.2,".",","),2)</f>
        <v>Sp.uti: 0.00%</v>
      </c>
    </row>
    <row r="46" spans="1:9" x14ac:dyDescent="0.25">
      <c r="A46" s="36" t="s">
        <v>375</v>
      </c>
      <c r="B46" s="8"/>
      <c r="C46" s="8"/>
      <c r="D46" s="8"/>
      <c r="E46" s="8"/>
      <c r="F46" s="8"/>
      <c r="G46" s="8"/>
    </row>
    <row r="47" spans="1:9" x14ac:dyDescent="0.25">
      <c r="A47" s="8"/>
      <c r="B47" s="8"/>
      <c r="C47" s="8"/>
      <c r="D47" s="8"/>
      <c r="E47" s="8"/>
      <c r="F47" s="8"/>
      <c r="G47" s="8"/>
    </row>
    <row r="48" spans="1:9" x14ac:dyDescent="0.25">
      <c r="A48" s="38" t="s">
        <v>27</v>
      </c>
      <c r="B48" s="39"/>
      <c r="C48" s="39"/>
      <c r="D48" s="39"/>
      <c r="E48" s="39"/>
      <c r="F48" s="39"/>
      <c r="G48" s="39"/>
      <c r="H48" s="40"/>
      <c r="I48" s="41"/>
    </row>
    <row r="49" spans="1:9" x14ac:dyDescent="0.25">
      <c r="B49" s="2">
        <v>8</v>
      </c>
      <c r="C49" s="3" t="s">
        <v>376</v>
      </c>
      <c r="D49" s="5" t="s">
        <v>94</v>
      </c>
      <c r="G49" s="6">
        <v>2</v>
      </c>
    </row>
    <row r="50" spans="1:9" x14ac:dyDescent="0.25">
      <c r="D50" s="35" t="str">
        <f>SUBSTITUTE("Sp.mat: 0.00%",".",IF(VALUE("1.2")=1.2,".",","),2)</f>
        <v>Sp.mat: 0.00%</v>
      </c>
      <c r="F50" s="35" t="str">
        <f>SUBSTITUTE("Sp.man: 0.00%",".",IF(VALUE("1.2")=1.2,".",","),2)</f>
        <v>Sp.man: 0.00%</v>
      </c>
      <c r="G50" s="35" t="str">
        <f>SUBSTITUTE("Sp.uti: 0.00%",".",IF(VALUE("1.2")=1.2,".",","),2)</f>
        <v>Sp.uti: 0.00%</v>
      </c>
    </row>
    <row r="51" spans="1:9" x14ac:dyDescent="0.25">
      <c r="A51" s="36" t="s">
        <v>377</v>
      </c>
      <c r="B51" s="8"/>
      <c r="C51" s="8"/>
      <c r="D51" s="8"/>
      <c r="E51" s="8"/>
      <c r="F51" s="8"/>
      <c r="G51" s="8"/>
    </row>
    <row r="52" spans="1:9" x14ac:dyDescent="0.25">
      <c r="A52" s="8"/>
      <c r="B52" s="8"/>
      <c r="C52" s="8"/>
      <c r="D52" s="8"/>
      <c r="E52" s="8"/>
      <c r="F52" s="8"/>
      <c r="G52" s="8"/>
    </row>
    <row r="53" spans="1:9" x14ac:dyDescent="0.25">
      <c r="A53" s="38" t="s">
        <v>27</v>
      </c>
      <c r="B53" s="39"/>
      <c r="C53" s="39"/>
      <c r="D53" s="39"/>
      <c r="E53" s="39"/>
      <c r="F53" s="39"/>
      <c r="G53" s="39"/>
      <c r="H53" s="40"/>
      <c r="I53" s="41"/>
    </row>
    <row r="54" spans="1:9" x14ac:dyDescent="0.25">
      <c r="B54" s="2">
        <v>9</v>
      </c>
      <c r="C54" s="3" t="s">
        <v>378</v>
      </c>
      <c r="D54" s="5" t="s">
        <v>94</v>
      </c>
      <c r="G54" s="6">
        <v>36</v>
      </c>
    </row>
    <row r="55" spans="1:9" x14ac:dyDescent="0.25">
      <c r="D55" s="35" t="str">
        <f>SUBSTITUTE("Sp.mat: 0.00%",".",IF(VALUE("1.2")=1.2,".",","),2)</f>
        <v>Sp.mat: 0.00%</v>
      </c>
      <c r="F55" s="35" t="str">
        <f>SUBSTITUTE("Sp.man: 0.00%",".",IF(VALUE("1.2")=1.2,".",","),2)</f>
        <v>Sp.man: 0.00%</v>
      </c>
      <c r="G55" s="35" t="str">
        <f>SUBSTITUTE("Sp.uti: 0.00%",".",IF(VALUE("1.2")=1.2,".",","),2)</f>
        <v>Sp.uti: 0.00%</v>
      </c>
    </row>
    <row r="56" spans="1:9" x14ac:dyDescent="0.25">
      <c r="A56" s="36" t="s">
        <v>379</v>
      </c>
      <c r="B56" s="8"/>
      <c r="C56" s="8"/>
      <c r="D56" s="8"/>
      <c r="E56" s="8"/>
      <c r="F56" s="8"/>
      <c r="G56" s="8"/>
    </row>
    <row r="57" spans="1:9" x14ac:dyDescent="0.25">
      <c r="A57" s="8"/>
      <c r="B57" s="8"/>
      <c r="C57" s="8"/>
      <c r="D57" s="8"/>
      <c r="E57" s="8"/>
      <c r="F57" s="8"/>
      <c r="G57" s="8"/>
    </row>
    <row r="58" spans="1:9" x14ac:dyDescent="0.25">
      <c r="A58" s="38" t="s">
        <v>27</v>
      </c>
      <c r="B58" s="39"/>
      <c r="C58" s="39"/>
      <c r="D58" s="39"/>
      <c r="E58" s="39"/>
      <c r="F58" s="39"/>
      <c r="G58" s="39"/>
      <c r="H58" s="40"/>
      <c r="I58" s="41"/>
    </row>
    <row r="59" spans="1:9" x14ac:dyDescent="0.25">
      <c r="B59" s="2">
        <v>10</v>
      </c>
      <c r="C59" s="3" t="s">
        <v>314</v>
      </c>
      <c r="D59" s="5" t="s">
        <v>94</v>
      </c>
      <c r="G59" s="6">
        <v>1</v>
      </c>
    </row>
    <row r="60" spans="1:9" x14ac:dyDescent="0.25">
      <c r="D60" s="35" t="str">
        <f>SUBSTITUTE("Sp.mat: 0.00%",".",IF(VALUE("1.2")=1.2,".",","),2)</f>
        <v>Sp.mat: 0.00%</v>
      </c>
      <c r="F60" s="35" t="str">
        <f>SUBSTITUTE("Sp.man: 0.00%",".",IF(VALUE("1.2")=1.2,".",","),2)</f>
        <v>Sp.man: 0.00%</v>
      </c>
      <c r="G60" s="35" t="str">
        <f>SUBSTITUTE("Sp.uti: 0.00%",".",IF(VALUE("1.2")=1.2,".",","),2)</f>
        <v>Sp.uti: 0.00%</v>
      </c>
    </row>
    <row r="61" spans="1:9" x14ac:dyDescent="0.25">
      <c r="A61" s="36" t="s">
        <v>380</v>
      </c>
      <c r="B61" s="8"/>
      <c r="C61" s="8"/>
      <c r="D61" s="8"/>
      <c r="E61" s="8"/>
      <c r="F61" s="8"/>
      <c r="G61" s="8"/>
    </row>
    <row r="62" spans="1:9" x14ac:dyDescent="0.25">
      <c r="A62" s="8"/>
      <c r="B62" s="8"/>
      <c r="C62" s="8"/>
      <c r="D62" s="8"/>
      <c r="E62" s="8"/>
      <c r="F62" s="8"/>
      <c r="G62" s="8"/>
    </row>
    <row r="63" spans="1:9" x14ac:dyDescent="0.25">
      <c r="A63" s="38" t="s">
        <v>86</v>
      </c>
      <c r="B63" s="39"/>
      <c r="C63" s="39"/>
      <c r="D63" s="39"/>
      <c r="E63" s="39"/>
      <c r="F63" s="39"/>
      <c r="G63" s="39"/>
      <c r="H63" s="40"/>
      <c r="I63" s="41"/>
    </row>
    <row r="64" spans="1:9" x14ac:dyDescent="0.25">
      <c r="B64" s="2">
        <v>11</v>
      </c>
      <c r="C64" s="3" t="s">
        <v>381</v>
      </c>
      <c r="D64" s="5" t="s">
        <v>94</v>
      </c>
      <c r="G64" s="6">
        <v>1</v>
      </c>
    </row>
    <row r="65" spans="1:9" x14ac:dyDescent="0.25">
      <c r="D65" s="35" t="str">
        <f>SUBSTITUTE("Sp.mat: 0.00%",".",IF(VALUE("1.2")=1.2,".",","),2)</f>
        <v>Sp.mat: 0.00%</v>
      </c>
      <c r="F65" s="35" t="str">
        <f>SUBSTITUTE("Sp.man: 0.00%",".",IF(VALUE("1.2")=1.2,".",","),2)</f>
        <v>Sp.man: 0.00%</v>
      </c>
      <c r="G65" s="35" t="str">
        <f>SUBSTITUTE("Sp.uti: 0.00%",".",IF(VALUE("1.2")=1.2,".",","),2)</f>
        <v>Sp.uti: 0.00%</v>
      </c>
    </row>
    <row r="66" spans="1:9" x14ac:dyDescent="0.25">
      <c r="A66" s="36" t="s">
        <v>382</v>
      </c>
      <c r="B66" s="8"/>
      <c r="C66" s="8"/>
      <c r="D66" s="8"/>
      <c r="E66" s="8"/>
      <c r="F66" s="8"/>
      <c r="G66" s="8"/>
    </row>
    <row r="67" spans="1:9" x14ac:dyDescent="0.25">
      <c r="A67" s="8"/>
      <c r="B67" s="8"/>
      <c r="C67" s="8"/>
      <c r="D67" s="8"/>
      <c r="E67" s="8"/>
      <c r="F67" s="8"/>
      <c r="G67" s="8"/>
    </row>
    <row r="68" spans="1:9" x14ac:dyDescent="0.25">
      <c r="A68" s="38" t="s">
        <v>27</v>
      </c>
      <c r="B68" s="39"/>
      <c r="C68" s="39"/>
      <c r="D68" s="39"/>
      <c r="E68" s="39"/>
      <c r="F68" s="39"/>
      <c r="G68" s="39"/>
      <c r="H68" s="40"/>
      <c r="I68" s="41"/>
    </row>
    <row r="69" spans="1:9" x14ac:dyDescent="0.25">
      <c r="B69" s="2">
        <v>12</v>
      </c>
      <c r="C69" s="3" t="s">
        <v>311</v>
      </c>
      <c r="D69" s="5" t="s">
        <v>94</v>
      </c>
      <c r="G69" s="6">
        <v>11</v>
      </c>
    </row>
    <row r="70" spans="1:9" x14ac:dyDescent="0.25">
      <c r="D70" s="35" t="str">
        <f>SUBSTITUTE("Sp.mat: 0.00%",".",IF(VALUE("1.2")=1.2,".",","),2)</f>
        <v>Sp.mat: 0.00%</v>
      </c>
      <c r="F70" s="35" t="str">
        <f>SUBSTITUTE("Sp.man: 0.00%",".",IF(VALUE("1.2")=1.2,".",","),2)</f>
        <v>Sp.man: 0.00%</v>
      </c>
      <c r="G70" s="35" t="str">
        <f>SUBSTITUTE("Sp.uti: 0.00%",".",IF(VALUE("1.2")=1.2,".",","),2)</f>
        <v>Sp.uti: 0.00%</v>
      </c>
    </row>
    <row r="71" spans="1:9" x14ac:dyDescent="0.25">
      <c r="A71" s="36" t="s">
        <v>312</v>
      </c>
      <c r="B71" s="8"/>
      <c r="C71" s="8"/>
      <c r="D71" s="8"/>
      <c r="E71" s="8"/>
      <c r="F71" s="8"/>
      <c r="G71" s="8"/>
    </row>
    <row r="72" spans="1:9" x14ac:dyDescent="0.25">
      <c r="A72" s="8"/>
      <c r="B72" s="8"/>
      <c r="C72" s="8"/>
      <c r="D72" s="8"/>
      <c r="E72" s="8"/>
      <c r="F72" s="8"/>
      <c r="G72" s="8"/>
    </row>
    <row r="73" spans="1:9" x14ac:dyDescent="0.25">
      <c r="A73" s="56" t="s">
        <v>27</v>
      </c>
      <c r="B73" s="57"/>
      <c r="C73" s="57"/>
      <c r="D73" s="57"/>
      <c r="E73" s="57"/>
      <c r="F73" s="57"/>
      <c r="G73" s="57"/>
      <c r="H73" s="58"/>
      <c r="I73" s="59"/>
    </row>
    <row r="74" spans="1:9" x14ac:dyDescent="0.25">
      <c r="A74" s="61" t="s">
        <v>313</v>
      </c>
      <c r="B74" s="61"/>
      <c r="C74" s="61"/>
      <c r="D74" s="61"/>
      <c r="E74" s="61"/>
      <c r="F74" s="61"/>
      <c r="G74" s="61"/>
      <c r="H74" s="61"/>
      <c r="I74" s="61"/>
    </row>
    <row r="75" spans="1:9" x14ac:dyDescent="0.25">
      <c r="B75" s="2">
        <v>13</v>
      </c>
      <c r="C75" s="3" t="s">
        <v>314</v>
      </c>
      <c r="D75" s="5" t="s">
        <v>94</v>
      </c>
      <c r="G75" s="6">
        <v>11</v>
      </c>
    </row>
    <row r="76" spans="1:9" x14ac:dyDescent="0.25">
      <c r="D76" s="35" t="str">
        <f>SUBSTITUTE("Sp.mat: 0.00%",".",IF(VALUE("1.2")=1.2,".",","),2)</f>
        <v>Sp.mat: 0.00%</v>
      </c>
      <c r="F76" s="35" t="str">
        <f>SUBSTITUTE("Sp.man: 0.00%",".",IF(VALUE("1.2")=1.2,".",","),2)</f>
        <v>Sp.man: 0.00%</v>
      </c>
      <c r="G76" s="35" t="str">
        <f>SUBSTITUTE("Sp.uti: 0.00%",".",IF(VALUE("1.2")=1.2,".",","),2)</f>
        <v>Sp.uti: 0.00%</v>
      </c>
    </row>
    <row r="77" spans="1:9" x14ac:dyDescent="0.25">
      <c r="A77" s="36" t="s">
        <v>315</v>
      </c>
      <c r="B77" s="8"/>
      <c r="C77" s="8"/>
      <c r="D77" s="8"/>
      <c r="E77" s="8"/>
      <c r="F77" s="8"/>
      <c r="G77" s="8"/>
    </row>
    <row r="78" spans="1:9" x14ac:dyDescent="0.25">
      <c r="A78" s="8"/>
      <c r="B78" s="8"/>
      <c r="C78" s="8"/>
      <c r="D78" s="8"/>
      <c r="E78" s="8"/>
      <c r="F78" s="8"/>
      <c r="G78" s="8"/>
    </row>
    <row r="79" spans="1:9" x14ac:dyDescent="0.25">
      <c r="A79" s="56" t="s">
        <v>27</v>
      </c>
      <c r="B79" s="57"/>
      <c r="C79" s="57"/>
      <c r="D79" s="57"/>
      <c r="E79" s="57"/>
      <c r="F79" s="57"/>
      <c r="G79" s="57"/>
      <c r="H79" s="58"/>
      <c r="I79" s="59"/>
    </row>
    <row r="80" spans="1:9" x14ac:dyDescent="0.25">
      <c r="A80" s="60" t="s">
        <v>316</v>
      </c>
      <c r="B80" s="60"/>
      <c r="C80" s="60"/>
      <c r="D80" s="60"/>
      <c r="E80" s="60"/>
      <c r="F80" s="60"/>
      <c r="G80" s="60"/>
      <c r="H80" s="60"/>
      <c r="I80" s="60"/>
    </row>
    <row r="81" spans="1:9" x14ac:dyDescent="0.25">
      <c r="A81" s="39" t="s">
        <v>317</v>
      </c>
      <c r="B81" s="39"/>
      <c r="C81" s="39"/>
      <c r="D81" s="39"/>
      <c r="E81" s="39"/>
      <c r="F81" s="39"/>
      <c r="G81" s="39"/>
      <c r="H81" s="39"/>
      <c r="I81" s="39"/>
    </row>
    <row r="82" spans="1:9" x14ac:dyDescent="0.25">
      <c r="B82" s="2">
        <v>14</v>
      </c>
      <c r="C82" s="3" t="s">
        <v>97</v>
      </c>
      <c r="D82" s="5" t="s">
        <v>43</v>
      </c>
      <c r="G82" s="6">
        <v>27.5</v>
      </c>
    </row>
    <row r="83" spans="1:9" x14ac:dyDescent="0.25">
      <c r="D83" s="35" t="str">
        <f>SUBSTITUTE("Sp.mat: 0.00%",".",IF(VALUE("1.2")=1.2,".",","),2)</f>
        <v>Sp.mat: 0.00%</v>
      </c>
      <c r="F83" s="35" t="str">
        <f>SUBSTITUTE("Sp.man: 0.00%",".",IF(VALUE("1.2")=1.2,".",","),2)</f>
        <v>Sp.man: 0.00%</v>
      </c>
      <c r="G83" s="35" t="str">
        <f>SUBSTITUTE("Sp.uti: 0.00%",".",IF(VALUE("1.2")=1.2,".",","),2)</f>
        <v>Sp.uti: 0.00%</v>
      </c>
    </row>
    <row r="84" spans="1:9" x14ac:dyDescent="0.25">
      <c r="A84" s="36" t="s">
        <v>98</v>
      </c>
      <c r="B84" s="8"/>
      <c r="C84" s="8"/>
      <c r="D84" s="8"/>
      <c r="E84" s="8"/>
      <c r="F84" s="8"/>
      <c r="G84" s="8"/>
    </row>
    <row r="85" spans="1:9" x14ac:dyDescent="0.25">
      <c r="A85" s="8"/>
      <c r="B85" s="8"/>
      <c r="C85" s="8"/>
      <c r="D85" s="8"/>
      <c r="E85" s="8"/>
      <c r="F85" s="8"/>
      <c r="G85" s="8"/>
    </row>
    <row r="86" spans="1:9" x14ac:dyDescent="0.25">
      <c r="A86" s="38" t="s">
        <v>27</v>
      </c>
      <c r="B86" s="39"/>
      <c r="C86" s="39"/>
      <c r="D86" s="39"/>
      <c r="E86" s="39"/>
      <c r="F86" s="39"/>
      <c r="G86" s="39"/>
      <c r="H86" s="40"/>
      <c r="I86" s="41"/>
    </row>
    <row r="87" spans="1:9" x14ac:dyDescent="0.25">
      <c r="B87" s="2">
        <v>15</v>
      </c>
      <c r="C87" s="3" t="s">
        <v>328</v>
      </c>
      <c r="D87" s="5" t="s">
        <v>43</v>
      </c>
      <c r="G87" s="6">
        <v>27.5</v>
      </c>
    </row>
    <row r="88" spans="1:9" x14ac:dyDescent="0.25">
      <c r="D88" s="35" t="str">
        <f>SUBSTITUTE("Sp.mat: 0.00%",".",IF(VALUE("1.2")=1.2,".",","),2)</f>
        <v>Sp.mat: 0.00%</v>
      </c>
      <c r="F88" s="35" t="str">
        <f>SUBSTITUTE("Sp.man: 0.00%",".",IF(VALUE("1.2")=1.2,".",","),2)</f>
        <v>Sp.man: 0.00%</v>
      </c>
      <c r="G88" s="35" t="str">
        <f>SUBSTITUTE("Sp.uti: 0.00%",".",IF(VALUE("1.2")=1.2,".",","),2)</f>
        <v>Sp.uti: 0.00%</v>
      </c>
    </row>
    <row r="89" spans="1:9" x14ac:dyDescent="0.25">
      <c r="A89" s="36" t="s">
        <v>329</v>
      </c>
      <c r="B89" s="8"/>
      <c r="C89" s="8"/>
      <c r="D89" s="8"/>
      <c r="E89" s="8"/>
      <c r="F89" s="8"/>
      <c r="G89" s="8"/>
    </row>
    <row r="90" spans="1:9" x14ac:dyDescent="0.25">
      <c r="A90" s="8"/>
      <c r="B90" s="8"/>
      <c r="C90" s="8"/>
      <c r="D90" s="8"/>
      <c r="E90" s="8"/>
      <c r="F90" s="8"/>
      <c r="G90" s="8"/>
    </row>
    <row r="91" spans="1:9" x14ac:dyDescent="0.25">
      <c r="A91" s="38" t="s">
        <v>27</v>
      </c>
      <c r="B91" s="39"/>
      <c r="C91" s="39"/>
      <c r="D91" s="39"/>
      <c r="E91" s="39"/>
      <c r="F91" s="39"/>
      <c r="G91" s="39"/>
      <c r="H91" s="40"/>
      <c r="I91" s="41"/>
    </row>
    <row r="92" spans="1:9" x14ac:dyDescent="0.25">
      <c r="B92" s="2">
        <v>16</v>
      </c>
      <c r="C92" s="3" t="s">
        <v>330</v>
      </c>
      <c r="D92" s="5" t="s">
        <v>25</v>
      </c>
      <c r="G92" s="6">
        <v>24.75</v>
      </c>
    </row>
    <row r="93" spans="1:9" x14ac:dyDescent="0.25">
      <c r="D93" s="35" t="str">
        <f>SUBSTITUTE("Sp.mat: 0.00%",".",IF(VALUE("1.2")=1.2,".",","),2)</f>
        <v>Sp.mat: 0.00%</v>
      </c>
      <c r="F93" s="35" t="str">
        <f>SUBSTITUTE("Sp.man: 0.00%",".",IF(VALUE("1.2")=1.2,".",","),2)</f>
        <v>Sp.man: 0.00%</v>
      </c>
      <c r="G93" s="35" t="str">
        <f>SUBSTITUTE("Sp.uti: 0.00%",".",IF(VALUE("1.2")=1.2,".",","),2)</f>
        <v>Sp.uti: 0.00%</v>
      </c>
    </row>
    <row r="94" spans="1:9" x14ac:dyDescent="0.25">
      <c r="A94" s="36" t="s">
        <v>331</v>
      </c>
      <c r="B94" s="8"/>
      <c r="C94" s="8"/>
      <c r="D94" s="8"/>
      <c r="E94" s="8"/>
      <c r="F94" s="8"/>
      <c r="G94" s="8"/>
    </row>
    <row r="95" spans="1:9" x14ac:dyDescent="0.25">
      <c r="A95" s="8"/>
      <c r="B95" s="8"/>
      <c r="C95" s="8"/>
      <c r="D95" s="8"/>
      <c r="E95" s="8"/>
      <c r="F95" s="8"/>
      <c r="G95" s="8"/>
    </row>
    <row r="96" spans="1:9" x14ac:dyDescent="0.25">
      <c r="A96" s="38" t="s">
        <v>27</v>
      </c>
      <c r="B96" s="39"/>
      <c r="C96" s="39"/>
      <c r="D96" s="39"/>
      <c r="E96" s="39"/>
      <c r="F96" s="39"/>
      <c r="G96" s="39"/>
      <c r="H96" s="40"/>
      <c r="I96" s="41"/>
    </row>
    <row r="97" spans="1:19" x14ac:dyDescent="0.25">
      <c r="B97" s="2">
        <v>17</v>
      </c>
      <c r="C97" s="3" t="s">
        <v>113</v>
      </c>
      <c r="D97" s="5" t="s">
        <v>25</v>
      </c>
      <c r="G97" s="6">
        <v>24.75</v>
      </c>
    </row>
    <row r="98" spans="1:19" x14ac:dyDescent="0.25">
      <c r="D98" s="35" t="str">
        <f>SUBSTITUTE("Sp.mat: 0.00%",".",IF(VALUE("1.2")=1.2,".",","),2)</f>
        <v>Sp.mat: 0.00%</v>
      </c>
      <c r="F98" s="35" t="str">
        <f>SUBSTITUTE("Sp.man: 0.00%",".",IF(VALUE("1.2")=1.2,".",","),2)</f>
        <v>Sp.man: 0.00%</v>
      </c>
      <c r="G98" s="35" t="str">
        <f>SUBSTITUTE("Sp.uti: 0.00%",".",IF(VALUE("1.2")=1.2,".",","),2)</f>
        <v>Sp.uti: 0.00%</v>
      </c>
    </row>
    <row r="99" spans="1:19" x14ac:dyDescent="0.25">
      <c r="A99" s="36" t="s">
        <v>114</v>
      </c>
      <c r="B99" s="8"/>
      <c r="C99" s="8"/>
      <c r="D99" s="8"/>
      <c r="E99" s="8"/>
      <c r="F99" s="8"/>
      <c r="G99" s="8"/>
    </row>
    <row r="100" spans="1:19" x14ac:dyDescent="0.25">
      <c r="A100" s="8"/>
      <c r="B100" s="8"/>
      <c r="C100" s="8"/>
      <c r="D100" s="8"/>
      <c r="E100" s="8"/>
      <c r="F100" s="8"/>
      <c r="G100" s="8"/>
    </row>
    <row r="101" spans="1:19" x14ac:dyDescent="0.25">
      <c r="A101" s="38" t="s">
        <v>27</v>
      </c>
      <c r="B101" s="39"/>
      <c r="C101" s="39"/>
      <c r="D101" s="39"/>
      <c r="E101" s="39"/>
      <c r="F101" s="39"/>
      <c r="G101" s="39"/>
      <c r="H101" s="40"/>
      <c r="I101" s="41"/>
    </row>
    <row r="102" spans="1:19" x14ac:dyDescent="0.25">
      <c r="B102" s="2">
        <v>18</v>
      </c>
      <c r="C102" s="3" t="s">
        <v>332</v>
      </c>
      <c r="D102" s="5" t="s">
        <v>43</v>
      </c>
      <c r="G102" s="6">
        <v>4</v>
      </c>
    </row>
    <row r="103" spans="1:19" x14ac:dyDescent="0.25">
      <c r="D103" s="35" t="str">
        <f>SUBSTITUTE("Sp.mat: 0.00%",".",IF(VALUE("1.2")=1.2,".",","),2)</f>
        <v>Sp.mat: 0.00%</v>
      </c>
      <c r="F103" s="35" t="str">
        <f>SUBSTITUTE("Sp.man: 0.00%",".",IF(VALUE("1.2")=1.2,".",","),2)</f>
        <v>Sp.man: 0.00%</v>
      </c>
      <c r="G103" s="35" t="str">
        <f>SUBSTITUTE("Sp.uti: 0.00%",".",IF(VALUE("1.2")=1.2,".",","),2)</f>
        <v>Sp.uti: 0.00%</v>
      </c>
    </row>
    <row r="104" spans="1:19" x14ac:dyDescent="0.25">
      <c r="A104" s="36" t="s">
        <v>333</v>
      </c>
      <c r="B104" s="8"/>
      <c r="C104" s="8"/>
      <c r="D104" s="8"/>
      <c r="E104" s="8"/>
      <c r="F104" s="8"/>
      <c r="G104" s="8"/>
    </row>
    <row r="105" spans="1:19" x14ac:dyDescent="0.25">
      <c r="A105" s="8"/>
      <c r="B105" s="8"/>
      <c r="C105" s="8"/>
      <c r="D105" s="8"/>
      <c r="E105" s="8"/>
      <c r="F105" s="8"/>
      <c r="G105" s="8"/>
    </row>
    <row r="106" spans="1:19" x14ac:dyDescent="0.25">
      <c r="A106" s="38" t="s">
        <v>27</v>
      </c>
      <c r="B106" s="39"/>
      <c r="C106" s="39"/>
      <c r="D106" s="39"/>
      <c r="E106" s="39"/>
      <c r="F106" s="39"/>
      <c r="G106" s="39"/>
      <c r="H106" s="40"/>
      <c r="I106" s="41"/>
    </row>
    <row r="107" spans="1:19" x14ac:dyDescent="0.25">
      <c r="B107" s="2">
        <v>19</v>
      </c>
      <c r="C107" s="3" t="s">
        <v>334</v>
      </c>
      <c r="D107" s="5" t="s">
        <v>43</v>
      </c>
      <c r="G107" s="6">
        <v>4</v>
      </c>
    </row>
    <row r="108" spans="1:19" x14ac:dyDescent="0.25">
      <c r="D108" s="35" t="str">
        <f>SUBSTITUTE("Sp.mat: 0.00%",".",IF(VALUE("1.2")=1.2,".",","),2)</f>
        <v>Sp.mat: 0.00%</v>
      </c>
      <c r="F108" s="35" t="str">
        <f>SUBSTITUTE("Sp.man: 0.00%",".",IF(VALUE("1.2")=1.2,".",","),2)</f>
        <v>Sp.man: 0.00%</v>
      </c>
      <c r="G108" s="35" t="str">
        <f>SUBSTITUTE("Sp.uti: 0.00%",".",IF(VALUE("1.2")=1.2,".",","),2)</f>
        <v>Sp.uti: 0.00%</v>
      </c>
    </row>
    <row r="109" spans="1:19" x14ac:dyDescent="0.25">
      <c r="A109" s="36" t="s">
        <v>335</v>
      </c>
      <c r="B109" s="8"/>
      <c r="C109" s="8"/>
      <c r="D109" s="8"/>
      <c r="E109" s="8"/>
      <c r="F109" s="8"/>
      <c r="G109" s="8"/>
    </row>
    <row r="110" spans="1:19" x14ac:dyDescent="0.25">
      <c r="A110" s="8"/>
      <c r="B110" s="8"/>
      <c r="C110" s="8"/>
      <c r="D110" s="8"/>
      <c r="E110" s="8"/>
      <c r="F110" s="8"/>
      <c r="G110" s="8"/>
    </row>
    <row r="111" spans="1:19" x14ac:dyDescent="0.25">
      <c r="A111" s="38" t="s">
        <v>27</v>
      </c>
      <c r="B111" s="39"/>
      <c r="C111" s="39"/>
      <c r="D111" s="39"/>
      <c r="E111" s="39"/>
      <c r="F111" s="39"/>
      <c r="G111" s="39"/>
      <c r="H111" s="40"/>
      <c r="I111" s="41"/>
    </row>
    <row r="112" spans="1:19" x14ac:dyDescent="0.25">
      <c r="B112" s="42" t="s">
        <v>51</v>
      </c>
      <c r="E112" s="4">
        <f>SUMIF(J13:J111,"1",I13:I111)</f>
        <v>0</v>
      </c>
      <c r="F112" s="4">
        <f>SUMIF(J13:J111,"2",I13:I111)</f>
        <v>0</v>
      </c>
      <c r="G112" s="4">
        <f>SUMIF(J13:J111,"3",I13:I111)</f>
        <v>0</v>
      </c>
      <c r="H112" s="4">
        <f>SUMIF(J13:J111,"4",I13:I111)</f>
        <v>0</v>
      </c>
      <c r="I112" s="4">
        <f>SUMIF(J13:J111,"5",I13:I111)</f>
        <v>0</v>
      </c>
      <c r="K112" s="4">
        <f>SUMIF(J13:J111,"3",K13:K111)</f>
        <v>0</v>
      </c>
      <c r="L112" s="4">
        <f>SUMIF(J13:J111,"3",L13:L111)</f>
        <v>0</v>
      </c>
      <c r="M112" s="4">
        <f>SUMIF(J13:J111,"3",M13:M111)</f>
        <v>0</v>
      </c>
      <c r="N112" s="4">
        <f>SUMIF(J13:J111,"4",N13:N111)</f>
        <v>0</v>
      </c>
      <c r="O112" s="4">
        <f>SUMIF(J13:J111,"4",O13:O111)</f>
        <v>0</v>
      </c>
      <c r="P112" s="4">
        <f>SUMIF(J13:J111,"4",P13:P111)</f>
        <v>0</v>
      </c>
      <c r="Q112" s="4">
        <f>SUMIF(J13:J111,"4",Q13:Q111)</f>
        <v>0</v>
      </c>
      <c r="R112" s="4">
        <f>SUMIF(J13:J111,"4",R13:R111)</f>
        <v>0</v>
      </c>
      <c r="S112" s="4">
        <f>SUMIF(J13:J111,"4",S13:S111)</f>
        <v>0</v>
      </c>
    </row>
    <row r="113" spans="2:9" hidden="1" x14ac:dyDescent="0.25">
      <c r="B113" s="42" t="s">
        <v>52</v>
      </c>
    </row>
    <row r="114" spans="2:9" hidden="1" x14ac:dyDescent="0.25">
      <c r="B114" s="42" t="s">
        <v>53</v>
      </c>
      <c r="G114" s="4">
        <f>$K$112*1</f>
        <v>0</v>
      </c>
    </row>
    <row r="115" spans="2:9" hidden="1" x14ac:dyDescent="0.25">
      <c r="B115" s="42" t="s">
        <v>54</v>
      </c>
      <c r="G115" s="4">
        <f>$L$112*1</f>
        <v>0</v>
      </c>
    </row>
    <row r="116" spans="2:9" hidden="1" x14ac:dyDescent="0.25">
      <c r="B116" s="42" t="s">
        <v>55</v>
      </c>
      <c r="G116" s="4">
        <f>G112-G114-G115</f>
        <v>0</v>
      </c>
    </row>
    <row r="117" spans="2:9" hidden="1" x14ac:dyDescent="0.25">
      <c r="B117" s="42" t="s">
        <v>56</v>
      </c>
      <c r="E117" s="4">
        <f>IF("G"="Nu",0*1,0)</f>
        <v>0</v>
      </c>
      <c r="I117" s="4">
        <f>E117</f>
        <v>0</v>
      </c>
    </row>
    <row r="118" spans="2:9" hidden="1" x14ac:dyDescent="0.25">
      <c r="B118" s="42" t="s">
        <v>57</v>
      </c>
      <c r="D118" s="43" t="str">
        <f>CONCATENATE(TEXT(0,REPLACE("#.####",2,1,"."))," x")</f>
        <v>. x</v>
      </c>
      <c r="E118" s="4">
        <f>IF("G"="Nu",0*1,0)</f>
        <v>0</v>
      </c>
      <c r="I118" s="4">
        <f>E118*0</f>
        <v>0</v>
      </c>
    </row>
    <row r="119" spans="2:9" x14ac:dyDescent="0.25">
      <c r="B119" s="42" t="s">
        <v>58</v>
      </c>
      <c r="E119" s="4">
        <f>0</f>
        <v>0</v>
      </c>
      <c r="F119" s="4">
        <f>0</f>
        <v>0</v>
      </c>
      <c r="G119" s="4">
        <f>0</f>
        <v>0</v>
      </c>
      <c r="H119" s="4">
        <f>IF(H112=0,1,H130/H112)</f>
        <v>1</v>
      </c>
    </row>
    <row r="120" spans="2:9" x14ac:dyDescent="0.25">
      <c r="B120" s="44" t="s">
        <v>59</v>
      </c>
      <c r="C120" s="45"/>
      <c r="D120" s="46"/>
      <c r="E120" s="47"/>
      <c r="F120" s="47"/>
      <c r="G120" s="48"/>
      <c r="H120" s="37"/>
      <c r="I120" s="49"/>
    </row>
    <row r="121" spans="2:9" hidden="1" x14ac:dyDescent="0.25">
      <c r="B121" s="50" t="str">
        <f>CONCATENATE("  ","Impozit manopera        ")</f>
        <v xml:space="preserve">  Impozit manopera        </v>
      </c>
      <c r="D121" s="43">
        <f>0</f>
        <v>0</v>
      </c>
      <c r="F121" s="4">
        <f>F112*F119*D121</f>
        <v>0</v>
      </c>
      <c r="I121" s="51">
        <f>F121</f>
        <v>0</v>
      </c>
    </row>
    <row r="122" spans="2:9" x14ac:dyDescent="0.25">
      <c r="B122" s="50" t="str">
        <f>CONCATENATE("  ","C.A.S.                  ")</f>
        <v xml:space="preserve">  C.A.S.                  </v>
      </c>
      <c r="D122" s="43">
        <f>0</f>
        <v>0</v>
      </c>
      <c r="F122" s="4">
        <f>(F112*F119+F121)*D122</f>
        <v>0</v>
      </c>
      <c r="I122" s="4">
        <f>F122</f>
        <v>0</v>
      </c>
    </row>
    <row r="123" spans="2:9" x14ac:dyDescent="0.25">
      <c r="B123" s="50" t="str">
        <f>CONCATENATE("  ","C.A.S.S.                ")</f>
        <v xml:space="preserve">  C.A.S.S.                </v>
      </c>
      <c r="D123" s="43">
        <f>0</f>
        <v>0</v>
      </c>
      <c r="F123" s="4">
        <f>(F112*F119+F121)*D123</f>
        <v>0</v>
      </c>
      <c r="I123" s="4">
        <f>F123</f>
        <v>0</v>
      </c>
    </row>
    <row r="124" spans="2:9" x14ac:dyDescent="0.25">
      <c r="B124" s="50" t="str">
        <f>CONCATENATE("  ","Aj.somaj                ")</f>
        <v xml:space="preserve">  Aj.somaj                </v>
      </c>
      <c r="D124" s="43">
        <f>0</f>
        <v>0</v>
      </c>
      <c r="F124" s="4">
        <f>(F112*F119+F121)*D124</f>
        <v>0</v>
      </c>
      <c r="I124" s="4">
        <f>F124</f>
        <v>0</v>
      </c>
    </row>
    <row r="125" spans="2:9" x14ac:dyDescent="0.25">
      <c r="B125" s="50" t="str">
        <f>CONCATENATE("  ","Acc. munca, boli profes.")</f>
        <v xml:space="preserve">  Acc. munca, boli profes.</v>
      </c>
      <c r="D125" s="43">
        <f>0</f>
        <v>0</v>
      </c>
      <c r="F125" s="4">
        <f>(F112*F119+F121)*D125</f>
        <v>0</v>
      </c>
      <c r="I125" s="4">
        <f>F125</f>
        <v>0</v>
      </c>
    </row>
    <row r="126" spans="2:9" x14ac:dyDescent="0.25">
      <c r="B126" s="50" t="str">
        <f>CONCATENATE("  ","Contr.Concedii Medicale ")</f>
        <v xml:space="preserve">  Contr.Concedii Medicale </v>
      </c>
      <c r="D126" s="43">
        <f>0</f>
        <v>0</v>
      </c>
      <c r="F126" s="4">
        <f>(F112*F119+F121)*D126</f>
        <v>0</v>
      </c>
      <c r="I126" s="4">
        <f>F126</f>
        <v>0</v>
      </c>
    </row>
    <row r="127" spans="2:9" x14ac:dyDescent="0.25">
      <c r="B127" s="50" t="str">
        <f>CONCATENATE("  ","Comision ITM            ")</f>
        <v xml:space="preserve">  Comision ITM            </v>
      </c>
      <c r="D127" s="43">
        <f>0</f>
        <v>0</v>
      </c>
      <c r="F127" s="4">
        <f>(F112*F119+F121)*D127</f>
        <v>0</v>
      </c>
      <c r="I127" s="4">
        <f>F127</f>
        <v>0</v>
      </c>
    </row>
    <row r="128" spans="2:9" x14ac:dyDescent="0.25">
      <c r="B128" s="50" t="str">
        <f>CONCATENATE("  ","Fond garantare salarii  ")</f>
        <v xml:space="preserve">  Fond garantare salarii  </v>
      </c>
      <c r="D128" s="43">
        <f>0</f>
        <v>0</v>
      </c>
      <c r="F128" s="4">
        <f>(F112*F119+F121)*D128</f>
        <v>0</v>
      </c>
      <c r="I128" s="4">
        <f>F128</f>
        <v>0</v>
      </c>
    </row>
    <row r="129" spans="1:9" hidden="1" x14ac:dyDescent="0.25">
      <c r="B129" s="50" t="str">
        <f>CONCATENATE("  ","Chelt.tr.aprov.,depozit.")</f>
        <v xml:space="preserve">  Chelt.tr.aprov.,depozit.</v>
      </c>
      <c r="D129" s="43">
        <f>0</f>
        <v>0</v>
      </c>
      <c r="E129" s="4">
        <f>(E112+I117+I118)*E119*D129</f>
        <v>0</v>
      </c>
      <c r="I129" s="4">
        <f>E129</f>
        <v>0</v>
      </c>
    </row>
    <row r="130" spans="1:9" x14ac:dyDescent="0.25">
      <c r="B130" s="44" t="s">
        <v>60</v>
      </c>
      <c r="C130" s="45"/>
      <c r="D130" s="46"/>
      <c r="E130" s="49">
        <f>(E112+I117+I118)*E119+E129</f>
        <v>0</v>
      </c>
      <c r="F130" s="49">
        <f>F112*F119+F121+F122+F123+F124+F125+F126+F127+F128</f>
        <v>0</v>
      </c>
      <c r="G130" s="49">
        <f>G112*G119</f>
        <v>0</v>
      </c>
      <c r="H130" s="49">
        <f>($N$112*0+$O$112*0+$P$112*0)*1</f>
        <v>0</v>
      </c>
      <c r="I130" s="49">
        <f>SUM(E130:H130)</f>
        <v>0</v>
      </c>
    </row>
    <row r="131" spans="1:9" x14ac:dyDescent="0.25">
      <c r="B131" s="44" t="s">
        <v>61</v>
      </c>
      <c r="C131" s="45"/>
      <c r="D131" s="52">
        <f>0</f>
        <v>0</v>
      </c>
      <c r="E131" s="47" t="s">
        <v>62</v>
      </c>
      <c r="F131" s="47"/>
      <c r="G131" s="48"/>
      <c r="H131" s="37"/>
      <c r="I131" s="49">
        <f>I130*D131</f>
        <v>0</v>
      </c>
    </row>
    <row r="132" spans="1:9" x14ac:dyDescent="0.25">
      <c r="B132" s="44" t="s">
        <v>63</v>
      </c>
      <c r="C132" s="45"/>
      <c r="D132" s="52">
        <f>0</f>
        <v>0</v>
      </c>
      <c r="E132" s="47" t="s">
        <v>64</v>
      </c>
      <c r="F132" s="47"/>
      <c r="G132" s="48"/>
      <c r="H132" s="37"/>
      <c r="I132" s="49">
        <f>(I130+I131)*D132</f>
        <v>0</v>
      </c>
    </row>
    <row r="133" spans="1:9" hidden="1" x14ac:dyDescent="0.25">
      <c r="B133" s="42" t="s">
        <v>56</v>
      </c>
      <c r="D133" s="47" t="str">
        <f>CONCATENATE(TEXT(0,REPLACE("#.####",2,1,"."))," x")</f>
        <v>. x</v>
      </c>
      <c r="E133" s="4">
        <f>IF("G"="Nu",0*1,0)</f>
        <v>0</v>
      </c>
      <c r="I133" s="4">
        <f>E133*0</f>
        <v>0</v>
      </c>
    </row>
    <row r="134" spans="1:9" hidden="1" x14ac:dyDescent="0.25">
      <c r="B134" s="42" t="s">
        <v>57</v>
      </c>
      <c r="D134" s="43" t="str">
        <f>CONCATENATE(TEXT(0,REPLACE("#.####",2,1,"."))," x ",TEXT(0,REPLACE("#.####",2,1,"."))," x")</f>
        <v>. x . x</v>
      </c>
      <c r="E134" s="4">
        <f>IF("G"="Nu",0*1,0)</f>
        <v>0</v>
      </c>
      <c r="I134" s="4">
        <f>E134*0*0</f>
        <v>0</v>
      </c>
    </row>
    <row r="135" spans="1:9" x14ac:dyDescent="0.25">
      <c r="B135" s="44" t="s">
        <v>65</v>
      </c>
      <c r="C135" s="45"/>
      <c r="D135" s="54" t="s">
        <v>66</v>
      </c>
      <c r="E135" s="47"/>
      <c r="F135" s="47"/>
      <c r="G135" s="48"/>
      <c r="H135" s="37"/>
      <c r="I135" s="49">
        <f>I130+I131+I132+I133+I134</f>
        <v>0</v>
      </c>
    </row>
    <row r="136" spans="1:9" x14ac:dyDescent="0.25">
      <c r="B136" s="53"/>
      <c r="C136" s="45"/>
      <c r="D136" s="46"/>
      <c r="E136" s="47"/>
      <c r="F136" s="47"/>
      <c r="G136" s="48"/>
      <c r="H136" s="37"/>
      <c r="I136" s="49"/>
    </row>
    <row r="138" spans="1:9" x14ac:dyDescent="0.25">
      <c r="A138" s="62" t="s">
        <v>424</v>
      </c>
    </row>
    <row r="139" spans="1:9" x14ac:dyDescent="0.25">
      <c r="A139" s="62" t="s">
        <v>425</v>
      </c>
    </row>
  </sheetData>
  <mergeCells count="47">
    <mergeCell ref="A101:G101"/>
    <mergeCell ref="A104:G105"/>
    <mergeCell ref="A106:G106"/>
    <mergeCell ref="A109:G110"/>
    <mergeCell ref="A111:G111"/>
    <mergeCell ref="A86:G86"/>
    <mergeCell ref="A89:G90"/>
    <mergeCell ref="A91:G91"/>
    <mergeCell ref="A94:G95"/>
    <mergeCell ref="A96:G96"/>
    <mergeCell ref="A99:G100"/>
    <mergeCell ref="A74:I74"/>
    <mergeCell ref="A77:G78"/>
    <mergeCell ref="A79:G79"/>
    <mergeCell ref="A80:I80"/>
    <mergeCell ref="A81:I81"/>
    <mergeCell ref="A84:G85"/>
    <mergeCell ref="A61:G62"/>
    <mergeCell ref="A63:G63"/>
    <mergeCell ref="A66:G67"/>
    <mergeCell ref="A68:G68"/>
    <mergeCell ref="A71:G72"/>
    <mergeCell ref="A73:G73"/>
    <mergeCell ref="A46:G47"/>
    <mergeCell ref="A48:G48"/>
    <mergeCell ref="A51:G52"/>
    <mergeCell ref="A53:G53"/>
    <mergeCell ref="A56:G57"/>
    <mergeCell ref="A58:G58"/>
    <mergeCell ref="A32:G32"/>
    <mergeCell ref="A35:G36"/>
    <mergeCell ref="A37:G37"/>
    <mergeCell ref="A38:I38"/>
    <mergeCell ref="A41:G42"/>
    <mergeCell ref="A43:G43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8" max="16383" man="1"/>
    <brk id="9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"/>
  <sheetViews>
    <sheetView topLeftCell="A96" workbookViewId="0">
      <selection activeCell="T129" sqref="T129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384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385</v>
      </c>
      <c r="D13" s="30" t="s">
        <v>25</v>
      </c>
      <c r="E13" s="31"/>
      <c r="F13" s="31"/>
      <c r="G13" s="32">
        <v>3.5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386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255</v>
      </c>
      <c r="D18" s="5" t="s">
        <v>25</v>
      </c>
      <c r="G18" s="6">
        <v>3.5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256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387</v>
      </c>
      <c r="D23" s="5" t="s">
        <v>118</v>
      </c>
      <c r="G23" s="6">
        <v>20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388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27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389</v>
      </c>
      <c r="D28" s="5" t="s">
        <v>118</v>
      </c>
      <c r="G28" s="6">
        <v>5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390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56" t="s">
        <v>27</v>
      </c>
      <c r="B32" s="57"/>
      <c r="C32" s="57"/>
      <c r="D32" s="57"/>
      <c r="E32" s="57"/>
      <c r="F32" s="57"/>
      <c r="G32" s="57"/>
      <c r="H32" s="58"/>
      <c r="I32" s="59"/>
    </row>
    <row r="33" spans="1:9" x14ac:dyDescent="0.25">
      <c r="A33" s="61" t="s">
        <v>391</v>
      </c>
      <c r="B33" s="61"/>
      <c r="C33" s="61"/>
      <c r="D33" s="61"/>
      <c r="E33" s="61"/>
      <c r="F33" s="61"/>
      <c r="G33" s="61"/>
      <c r="H33" s="61"/>
      <c r="I33" s="61"/>
    </row>
    <row r="34" spans="1:9" x14ac:dyDescent="0.25">
      <c r="B34" s="2">
        <v>5</v>
      </c>
      <c r="C34" s="3" t="s">
        <v>392</v>
      </c>
      <c r="D34" s="5" t="s">
        <v>118</v>
      </c>
      <c r="G34" s="6">
        <v>20</v>
      </c>
    </row>
    <row r="35" spans="1:9" x14ac:dyDescent="0.25">
      <c r="D35" s="35" t="str">
        <f>SUBSTITUTE("Sp.mat: 0.00%",".",IF(VALUE("1.2")=1.2,".",","),2)</f>
        <v>Sp.mat: 0.00%</v>
      </c>
      <c r="F35" s="35" t="str">
        <f>SUBSTITUTE("Sp.man: 0.00%",".",IF(VALUE("1.2")=1.2,".",","),2)</f>
        <v>Sp.man: 0.00%</v>
      </c>
      <c r="G35" s="35" t="str">
        <f>SUBSTITUTE("Sp.uti: 0.00%",".",IF(VALUE("1.2")=1.2,".",","),2)</f>
        <v>Sp.uti: 0.00%</v>
      </c>
    </row>
    <row r="36" spans="1:9" x14ac:dyDescent="0.25">
      <c r="A36" s="36" t="s">
        <v>393</v>
      </c>
      <c r="B36" s="8"/>
      <c r="C36" s="8"/>
      <c r="D36" s="8"/>
      <c r="E36" s="8"/>
      <c r="F36" s="8"/>
      <c r="G36" s="8"/>
    </row>
    <row r="37" spans="1:9" x14ac:dyDescent="0.25">
      <c r="A37" s="8"/>
      <c r="B37" s="8"/>
      <c r="C37" s="8"/>
      <c r="D37" s="8"/>
      <c r="E37" s="8"/>
      <c r="F37" s="8"/>
      <c r="G37" s="8"/>
    </row>
    <row r="38" spans="1:9" x14ac:dyDescent="0.25">
      <c r="A38" s="38" t="s">
        <v>27</v>
      </c>
      <c r="B38" s="39"/>
      <c r="C38" s="39"/>
      <c r="D38" s="39"/>
      <c r="E38" s="39"/>
      <c r="F38" s="39"/>
      <c r="G38" s="39"/>
      <c r="H38" s="40"/>
      <c r="I38" s="41"/>
    </row>
    <row r="39" spans="1:9" x14ac:dyDescent="0.25">
      <c r="B39" s="2">
        <v>6</v>
      </c>
      <c r="C39" s="3" t="s">
        <v>394</v>
      </c>
      <c r="D39" s="5" t="s">
        <v>118</v>
      </c>
      <c r="G39" s="6">
        <v>20</v>
      </c>
    </row>
    <row r="40" spans="1:9" x14ac:dyDescent="0.25">
      <c r="D40" s="35" t="str">
        <f>SUBSTITUTE("Sp.mat: 0.00%",".",IF(VALUE("1.2")=1.2,".",","),2)</f>
        <v>Sp.mat: 0.00%</v>
      </c>
      <c r="F40" s="35" t="str">
        <f>SUBSTITUTE("Sp.man: 0.00%",".",IF(VALUE("1.2")=1.2,".",","),2)</f>
        <v>Sp.man: 0.00%</v>
      </c>
      <c r="G40" s="35" t="str">
        <f>SUBSTITUTE("Sp.uti: 0.00%",".",IF(VALUE("1.2")=1.2,".",","),2)</f>
        <v>Sp.uti: 0.00%</v>
      </c>
    </row>
    <row r="41" spans="1:9" x14ac:dyDescent="0.25">
      <c r="A41" s="36" t="s">
        <v>395</v>
      </c>
      <c r="B41" s="8"/>
      <c r="C41" s="8"/>
      <c r="D41" s="8"/>
      <c r="E41" s="8"/>
      <c r="F41" s="8"/>
      <c r="G41" s="8"/>
    </row>
    <row r="42" spans="1:9" x14ac:dyDescent="0.25">
      <c r="A42" s="8"/>
      <c r="B42" s="8"/>
      <c r="C42" s="8"/>
      <c r="D42" s="8"/>
      <c r="E42" s="8"/>
      <c r="F42" s="8"/>
      <c r="G42" s="8"/>
    </row>
    <row r="43" spans="1:9" x14ac:dyDescent="0.25">
      <c r="A43" s="38" t="s">
        <v>27</v>
      </c>
      <c r="B43" s="39"/>
      <c r="C43" s="39"/>
      <c r="D43" s="39"/>
      <c r="E43" s="39"/>
      <c r="F43" s="39"/>
      <c r="G43" s="39"/>
      <c r="H43" s="40"/>
      <c r="I43" s="41"/>
    </row>
    <row r="44" spans="1:9" x14ac:dyDescent="0.25">
      <c r="B44" s="2">
        <v>7</v>
      </c>
      <c r="C44" s="3" t="s">
        <v>396</v>
      </c>
      <c r="D44" s="5" t="s">
        <v>94</v>
      </c>
      <c r="G44" s="6">
        <v>2</v>
      </c>
    </row>
    <row r="45" spans="1:9" x14ac:dyDescent="0.25">
      <c r="D45" s="35" t="str">
        <f>SUBSTITUTE("Sp.mat: 0.00%",".",IF(VALUE("1.2")=1.2,".",","),2)</f>
        <v>Sp.mat: 0.00%</v>
      </c>
      <c r="F45" s="35" t="str">
        <f>SUBSTITUTE("Sp.man: 0.00%",".",IF(VALUE("1.2")=1.2,".",","),2)</f>
        <v>Sp.man: 0.00%</v>
      </c>
      <c r="G45" s="35" t="str">
        <f>SUBSTITUTE("Sp.uti: 0.00%",".",IF(VALUE("1.2")=1.2,".",","),2)</f>
        <v>Sp.uti: 0.00%</v>
      </c>
    </row>
    <row r="46" spans="1:9" x14ac:dyDescent="0.25">
      <c r="A46" s="36" t="s">
        <v>397</v>
      </c>
      <c r="B46" s="8"/>
      <c r="C46" s="8"/>
      <c r="D46" s="8"/>
      <c r="E46" s="8"/>
      <c r="F46" s="8"/>
      <c r="G46" s="8"/>
    </row>
    <row r="47" spans="1:9" x14ac:dyDescent="0.25">
      <c r="A47" s="8"/>
      <c r="B47" s="8"/>
      <c r="C47" s="8"/>
      <c r="D47" s="8"/>
      <c r="E47" s="8"/>
      <c r="F47" s="8"/>
      <c r="G47" s="8"/>
    </row>
    <row r="48" spans="1:9" x14ac:dyDescent="0.25">
      <c r="A48" s="38" t="s">
        <v>27</v>
      </c>
      <c r="B48" s="39"/>
      <c r="C48" s="39"/>
      <c r="D48" s="39"/>
      <c r="E48" s="39"/>
      <c r="F48" s="39"/>
      <c r="G48" s="39"/>
      <c r="H48" s="40"/>
      <c r="I48" s="41"/>
    </row>
    <row r="49" spans="1:9" x14ac:dyDescent="0.25">
      <c r="B49" s="2">
        <v>8</v>
      </c>
      <c r="C49" s="3" t="s">
        <v>398</v>
      </c>
      <c r="D49" s="5" t="s">
        <v>94</v>
      </c>
      <c r="G49" s="6">
        <v>1</v>
      </c>
    </row>
    <row r="50" spans="1:9" x14ac:dyDescent="0.25">
      <c r="D50" s="35" t="str">
        <f>SUBSTITUTE("Sp.mat: 0.00%",".",IF(VALUE("1.2")=1.2,".",","),2)</f>
        <v>Sp.mat: 0.00%</v>
      </c>
      <c r="F50" s="35" t="str">
        <f>SUBSTITUTE("Sp.man: 0.00%",".",IF(VALUE("1.2")=1.2,".",","),2)</f>
        <v>Sp.man: 0.00%</v>
      </c>
      <c r="G50" s="35" t="str">
        <f>SUBSTITUTE("Sp.uti: 0.00%",".",IF(VALUE("1.2")=1.2,".",","),2)</f>
        <v>Sp.uti: 0.00%</v>
      </c>
    </row>
    <row r="51" spans="1:9" x14ac:dyDescent="0.25">
      <c r="A51" s="36" t="s">
        <v>399</v>
      </c>
      <c r="B51" s="8"/>
      <c r="C51" s="8"/>
      <c r="D51" s="8"/>
      <c r="E51" s="8"/>
      <c r="F51" s="8"/>
      <c r="G51" s="8"/>
    </row>
    <row r="52" spans="1:9" x14ac:dyDescent="0.25">
      <c r="A52" s="8"/>
      <c r="B52" s="8"/>
      <c r="C52" s="8"/>
      <c r="D52" s="8"/>
      <c r="E52" s="8"/>
      <c r="F52" s="8"/>
      <c r="G52" s="8"/>
    </row>
    <row r="53" spans="1:9" x14ac:dyDescent="0.25">
      <c r="A53" s="38" t="s">
        <v>27</v>
      </c>
      <c r="B53" s="39"/>
      <c r="C53" s="39"/>
      <c r="D53" s="39"/>
      <c r="E53" s="39"/>
      <c r="F53" s="39"/>
      <c r="G53" s="39"/>
      <c r="H53" s="40"/>
      <c r="I53" s="41"/>
    </row>
    <row r="54" spans="1:9" x14ac:dyDescent="0.25">
      <c r="B54" s="2">
        <v>9</v>
      </c>
      <c r="C54" s="3" t="s">
        <v>400</v>
      </c>
      <c r="D54" s="5" t="s">
        <v>94</v>
      </c>
      <c r="G54" s="6">
        <v>1</v>
      </c>
    </row>
    <row r="55" spans="1:9" x14ac:dyDescent="0.25">
      <c r="D55" s="35" t="str">
        <f>SUBSTITUTE("Sp.mat: 0.00%",".",IF(VALUE("1.2")=1.2,".",","),2)</f>
        <v>Sp.mat: 0.00%</v>
      </c>
      <c r="F55" s="35" t="str">
        <f>SUBSTITUTE("Sp.man: 0.00%",".",IF(VALUE("1.2")=1.2,".",","),2)</f>
        <v>Sp.man: 0.00%</v>
      </c>
      <c r="G55" s="35" t="str">
        <f>SUBSTITUTE("Sp.uti: 0.00%",".",IF(VALUE("1.2")=1.2,".",","),2)</f>
        <v>Sp.uti: 0.00%</v>
      </c>
    </row>
    <row r="56" spans="1:9" x14ac:dyDescent="0.25">
      <c r="A56" s="36" t="s">
        <v>401</v>
      </c>
      <c r="B56" s="8"/>
      <c r="C56" s="8"/>
      <c r="D56" s="8"/>
      <c r="E56" s="8"/>
      <c r="F56" s="8"/>
      <c r="G56" s="8"/>
    </row>
    <row r="57" spans="1:9" x14ac:dyDescent="0.25">
      <c r="A57" s="8"/>
      <c r="B57" s="8"/>
      <c r="C57" s="8"/>
      <c r="D57" s="8"/>
      <c r="E57" s="8"/>
      <c r="F57" s="8"/>
      <c r="G57" s="8"/>
    </row>
    <row r="58" spans="1:9" x14ac:dyDescent="0.25">
      <c r="A58" s="38" t="s">
        <v>27</v>
      </c>
      <c r="B58" s="39"/>
      <c r="C58" s="39"/>
      <c r="D58" s="39"/>
      <c r="E58" s="39"/>
      <c r="F58" s="39"/>
      <c r="G58" s="39"/>
      <c r="H58" s="40"/>
      <c r="I58" s="41"/>
    </row>
    <row r="59" spans="1:9" x14ac:dyDescent="0.25">
      <c r="B59" s="2">
        <v>10</v>
      </c>
      <c r="C59" s="3" t="s">
        <v>402</v>
      </c>
      <c r="D59" s="5" t="s">
        <v>94</v>
      </c>
      <c r="G59" s="6">
        <v>2</v>
      </c>
    </row>
    <row r="60" spans="1:9" x14ac:dyDescent="0.25">
      <c r="D60" s="35" t="str">
        <f>SUBSTITUTE("Sp.mat: 0.00%",".",IF(VALUE("1.2")=1.2,".",","),2)</f>
        <v>Sp.mat: 0.00%</v>
      </c>
      <c r="F60" s="35" t="str">
        <f>SUBSTITUTE("Sp.man: 0.00%",".",IF(VALUE("1.2")=1.2,".",","),2)</f>
        <v>Sp.man: 0.00%</v>
      </c>
      <c r="G60" s="35" t="str">
        <f>SUBSTITUTE("Sp.uti: 0.00%",".",IF(VALUE("1.2")=1.2,".",","),2)</f>
        <v>Sp.uti: 0.00%</v>
      </c>
    </row>
    <row r="61" spans="1:9" x14ac:dyDescent="0.25">
      <c r="A61" s="36" t="s">
        <v>403</v>
      </c>
      <c r="B61" s="8"/>
      <c r="C61" s="8"/>
      <c r="D61" s="8"/>
      <c r="E61" s="8"/>
      <c r="F61" s="8"/>
      <c r="G61" s="8"/>
    </row>
    <row r="62" spans="1:9" x14ac:dyDescent="0.25">
      <c r="A62" s="8"/>
      <c r="B62" s="8"/>
      <c r="C62" s="8"/>
      <c r="D62" s="8"/>
      <c r="E62" s="8"/>
      <c r="F62" s="8"/>
      <c r="G62" s="8"/>
    </row>
    <row r="63" spans="1:9" x14ac:dyDescent="0.25">
      <c r="A63" s="38" t="s">
        <v>27</v>
      </c>
      <c r="B63" s="39"/>
      <c r="C63" s="39"/>
      <c r="D63" s="39"/>
      <c r="E63" s="39"/>
      <c r="F63" s="39"/>
      <c r="G63" s="39"/>
      <c r="H63" s="40"/>
      <c r="I63" s="41"/>
    </row>
    <row r="64" spans="1:9" x14ac:dyDescent="0.25">
      <c r="B64" s="2">
        <v>11</v>
      </c>
      <c r="C64" s="3" t="s">
        <v>404</v>
      </c>
      <c r="D64" s="5" t="s">
        <v>94</v>
      </c>
      <c r="G64" s="6">
        <v>2</v>
      </c>
    </row>
    <row r="65" spans="1:9" x14ac:dyDescent="0.25">
      <c r="D65" s="35" t="str">
        <f>SUBSTITUTE("Sp.mat: 0.00%",".",IF(VALUE("1.2")=1.2,".",","),2)</f>
        <v>Sp.mat: 0.00%</v>
      </c>
      <c r="F65" s="35" t="str">
        <f>SUBSTITUTE("Sp.man: 0.00%",".",IF(VALUE("1.2")=1.2,".",","),2)</f>
        <v>Sp.man: 0.00%</v>
      </c>
      <c r="G65" s="35" t="str">
        <f>SUBSTITUTE("Sp.uti: 0.00%",".",IF(VALUE("1.2")=1.2,".",","),2)</f>
        <v>Sp.uti: 0.00%</v>
      </c>
    </row>
    <row r="66" spans="1:9" x14ac:dyDescent="0.25">
      <c r="A66" s="36" t="s">
        <v>405</v>
      </c>
      <c r="B66" s="8"/>
      <c r="C66" s="8"/>
      <c r="D66" s="8"/>
      <c r="E66" s="8"/>
      <c r="F66" s="8"/>
      <c r="G66" s="8"/>
    </row>
    <row r="67" spans="1:9" x14ac:dyDescent="0.25">
      <c r="A67" s="8"/>
      <c r="B67" s="8"/>
      <c r="C67" s="8"/>
      <c r="D67" s="8"/>
      <c r="E67" s="8"/>
      <c r="F67" s="8"/>
      <c r="G67" s="8"/>
    </row>
    <row r="68" spans="1:9" x14ac:dyDescent="0.25">
      <c r="A68" s="38" t="s">
        <v>27</v>
      </c>
      <c r="B68" s="39"/>
      <c r="C68" s="39"/>
      <c r="D68" s="39"/>
      <c r="E68" s="39"/>
      <c r="F68" s="39"/>
      <c r="G68" s="39"/>
      <c r="H68" s="40"/>
      <c r="I68" s="41"/>
    </row>
    <row r="69" spans="1:9" x14ac:dyDescent="0.25">
      <c r="B69" s="2">
        <v>12</v>
      </c>
      <c r="C69" s="3" t="s">
        <v>406</v>
      </c>
      <c r="D69" s="5" t="s">
        <v>43</v>
      </c>
      <c r="G69" s="6">
        <v>2.5000000000000001E-2</v>
      </c>
    </row>
    <row r="70" spans="1:9" x14ac:dyDescent="0.25">
      <c r="D70" s="35" t="str">
        <f>SUBSTITUTE("Sp.mat: 0.00%",".",IF(VALUE("1.2")=1.2,".",","),2)</f>
        <v>Sp.mat: 0.00%</v>
      </c>
      <c r="F70" s="35" t="str">
        <f>SUBSTITUTE("Sp.man: 0.00%",".",IF(VALUE("1.2")=1.2,".",","),2)</f>
        <v>Sp.man: 0.00%</v>
      </c>
      <c r="G70" s="35" t="str">
        <f>SUBSTITUTE("Sp.uti: 0.00%",".",IF(VALUE("1.2")=1.2,".",","),2)</f>
        <v>Sp.uti: 0.00%</v>
      </c>
    </row>
    <row r="71" spans="1:9" x14ac:dyDescent="0.25">
      <c r="A71" s="36" t="s">
        <v>407</v>
      </c>
      <c r="B71" s="8"/>
      <c r="C71" s="8"/>
      <c r="D71" s="8"/>
      <c r="E71" s="8"/>
      <c r="F71" s="8"/>
      <c r="G71" s="8"/>
    </row>
    <row r="72" spans="1:9" x14ac:dyDescent="0.25">
      <c r="A72" s="8"/>
      <c r="B72" s="8"/>
      <c r="C72" s="8"/>
      <c r="D72" s="8"/>
      <c r="E72" s="8"/>
      <c r="F72" s="8"/>
      <c r="G72" s="8"/>
    </row>
    <row r="73" spans="1:9" x14ac:dyDescent="0.25">
      <c r="A73" s="56" t="s">
        <v>27</v>
      </c>
      <c r="B73" s="57"/>
      <c r="C73" s="57"/>
      <c r="D73" s="57"/>
      <c r="E73" s="57"/>
      <c r="F73" s="57"/>
      <c r="G73" s="57"/>
      <c r="H73" s="58"/>
      <c r="I73" s="59"/>
    </row>
    <row r="74" spans="1:9" x14ac:dyDescent="0.25">
      <c r="A74" s="61" t="s">
        <v>408</v>
      </c>
      <c r="B74" s="61"/>
      <c r="C74" s="61"/>
      <c r="D74" s="61"/>
      <c r="E74" s="61"/>
      <c r="F74" s="61"/>
      <c r="G74" s="61"/>
      <c r="H74" s="61"/>
      <c r="I74" s="61"/>
    </row>
    <row r="75" spans="1:9" x14ac:dyDescent="0.25">
      <c r="B75" s="2">
        <v>13</v>
      </c>
      <c r="C75" s="3" t="s">
        <v>409</v>
      </c>
      <c r="D75" s="5" t="s">
        <v>94</v>
      </c>
      <c r="G75" s="6">
        <v>1</v>
      </c>
    </row>
    <row r="76" spans="1:9" x14ac:dyDescent="0.25">
      <c r="D76" s="35" t="str">
        <f>SUBSTITUTE("Sp.mat: 0.00%",".",IF(VALUE("1.2")=1.2,".",","),2)</f>
        <v>Sp.mat: 0.00%</v>
      </c>
      <c r="F76" s="35" t="str">
        <f>SUBSTITUTE("Sp.man: 0.00%",".",IF(VALUE("1.2")=1.2,".",","),2)</f>
        <v>Sp.man: 0.00%</v>
      </c>
      <c r="G76" s="35" t="str">
        <f>SUBSTITUTE("Sp.uti: 0.00%",".",IF(VALUE("1.2")=1.2,".",","),2)</f>
        <v>Sp.uti: 0.00%</v>
      </c>
    </row>
    <row r="77" spans="1:9" x14ac:dyDescent="0.25">
      <c r="A77" s="36" t="s">
        <v>410</v>
      </c>
      <c r="B77" s="8"/>
      <c r="C77" s="8"/>
      <c r="D77" s="8"/>
      <c r="E77" s="8"/>
      <c r="F77" s="8"/>
      <c r="G77" s="8"/>
    </row>
    <row r="78" spans="1:9" x14ac:dyDescent="0.25">
      <c r="A78" s="8"/>
      <c r="B78" s="8"/>
      <c r="C78" s="8"/>
      <c r="D78" s="8"/>
      <c r="E78" s="8"/>
      <c r="F78" s="8"/>
      <c r="G78" s="8"/>
    </row>
    <row r="79" spans="1:9" x14ac:dyDescent="0.25">
      <c r="A79" s="38" t="s">
        <v>27</v>
      </c>
      <c r="B79" s="39"/>
      <c r="C79" s="39"/>
      <c r="D79" s="39"/>
      <c r="E79" s="39"/>
      <c r="F79" s="39"/>
      <c r="G79" s="39"/>
      <c r="H79" s="40"/>
      <c r="I79" s="41"/>
    </row>
    <row r="80" spans="1:9" x14ac:dyDescent="0.25">
      <c r="B80" s="2">
        <v>14</v>
      </c>
      <c r="C80" s="3" t="s">
        <v>411</v>
      </c>
      <c r="D80" s="5" t="s">
        <v>43</v>
      </c>
      <c r="G80" s="6">
        <v>0.01</v>
      </c>
    </row>
    <row r="81" spans="1:9" x14ac:dyDescent="0.25">
      <c r="D81" s="35" t="str">
        <f>SUBSTITUTE("Sp.mat: 0.00%",".",IF(VALUE("1.2")=1.2,".",","),2)</f>
        <v>Sp.mat: 0.00%</v>
      </c>
      <c r="F81" s="35" t="str">
        <f>SUBSTITUTE("Sp.man: 0.00%",".",IF(VALUE("1.2")=1.2,".",","),2)</f>
        <v>Sp.man: 0.00%</v>
      </c>
      <c r="G81" s="35" t="str">
        <f>SUBSTITUTE("Sp.uti: 0.00%",".",IF(VALUE("1.2")=1.2,".",","),2)</f>
        <v>Sp.uti: 0.00%</v>
      </c>
    </row>
    <row r="82" spans="1:9" x14ac:dyDescent="0.25">
      <c r="A82" s="36" t="s">
        <v>412</v>
      </c>
      <c r="B82" s="8"/>
      <c r="C82" s="8"/>
      <c r="D82" s="8"/>
      <c r="E82" s="8"/>
      <c r="F82" s="8"/>
      <c r="G82" s="8"/>
    </row>
    <row r="83" spans="1:9" x14ac:dyDescent="0.25">
      <c r="A83" s="8"/>
      <c r="B83" s="8"/>
      <c r="C83" s="8"/>
      <c r="D83" s="8"/>
      <c r="E83" s="8"/>
      <c r="F83" s="8"/>
      <c r="G83" s="8"/>
    </row>
    <row r="84" spans="1:9" x14ac:dyDescent="0.25">
      <c r="A84" s="56" t="s">
        <v>27</v>
      </c>
      <c r="B84" s="57"/>
      <c r="C84" s="57"/>
      <c r="D84" s="57"/>
      <c r="E84" s="57"/>
      <c r="F84" s="57"/>
      <c r="G84" s="57"/>
      <c r="H84" s="58"/>
      <c r="I84" s="59"/>
    </row>
    <row r="85" spans="1:9" x14ac:dyDescent="0.25">
      <c r="A85" s="61" t="s">
        <v>413</v>
      </c>
      <c r="B85" s="61"/>
      <c r="C85" s="61"/>
      <c r="D85" s="61"/>
      <c r="E85" s="61"/>
      <c r="F85" s="61"/>
      <c r="G85" s="61"/>
      <c r="H85" s="61"/>
      <c r="I85" s="61"/>
    </row>
    <row r="86" spans="1:9" x14ac:dyDescent="0.25">
      <c r="B86" s="2">
        <v>15</v>
      </c>
      <c r="C86" s="3" t="s">
        <v>414</v>
      </c>
      <c r="D86" s="5" t="s">
        <v>43</v>
      </c>
      <c r="G86" s="6">
        <v>0.01</v>
      </c>
    </row>
    <row r="87" spans="1:9" x14ac:dyDescent="0.25">
      <c r="D87" s="35" t="str">
        <f>SUBSTITUTE("Sp.mat: 0.00%",".",IF(VALUE("1.2")=1.2,".",","),2)</f>
        <v>Sp.mat: 0.00%</v>
      </c>
      <c r="F87" s="35" t="str">
        <f>SUBSTITUTE("Sp.man: 0.00%",".",IF(VALUE("1.2")=1.2,".",","),2)</f>
        <v>Sp.man: 0.00%</v>
      </c>
      <c r="G87" s="35" t="str">
        <f>SUBSTITUTE("Sp.uti: 0.00%",".",IF(VALUE("1.2")=1.2,".",","),2)</f>
        <v>Sp.uti: 0.00%</v>
      </c>
    </row>
    <row r="88" spans="1:9" x14ac:dyDescent="0.25">
      <c r="A88" s="36" t="s">
        <v>415</v>
      </c>
      <c r="B88" s="8"/>
      <c r="C88" s="8"/>
      <c r="D88" s="8"/>
      <c r="E88" s="8"/>
      <c r="F88" s="8"/>
      <c r="G88" s="8"/>
    </row>
    <row r="89" spans="1:9" x14ac:dyDescent="0.25">
      <c r="A89" s="8"/>
      <c r="B89" s="8"/>
      <c r="C89" s="8"/>
      <c r="D89" s="8"/>
      <c r="E89" s="8"/>
      <c r="F89" s="8"/>
      <c r="G89" s="8"/>
    </row>
    <row r="90" spans="1:9" x14ac:dyDescent="0.25">
      <c r="A90" s="56" t="s">
        <v>27</v>
      </c>
      <c r="B90" s="57"/>
      <c r="C90" s="57"/>
      <c r="D90" s="57"/>
      <c r="E90" s="57"/>
      <c r="F90" s="57"/>
      <c r="G90" s="57"/>
      <c r="H90" s="58"/>
      <c r="I90" s="59"/>
    </row>
    <row r="91" spans="1:9" x14ac:dyDescent="0.25">
      <c r="A91" s="60" t="s">
        <v>416</v>
      </c>
      <c r="B91" s="60"/>
      <c r="C91" s="60"/>
      <c r="D91" s="60"/>
      <c r="E91" s="60"/>
      <c r="F91" s="60"/>
      <c r="G91" s="60"/>
      <c r="H91" s="60"/>
      <c r="I91" s="60"/>
    </row>
    <row r="92" spans="1:9" x14ac:dyDescent="0.25">
      <c r="A92" s="39" t="s">
        <v>417</v>
      </c>
      <c r="B92" s="39"/>
      <c r="C92" s="39"/>
      <c r="D92" s="39"/>
      <c r="E92" s="39"/>
      <c r="F92" s="39"/>
      <c r="G92" s="39"/>
      <c r="H92" s="39"/>
      <c r="I92" s="39"/>
    </row>
    <row r="93" spans="1:9" x14ac:dyDescent="0.25">
      <c r="B93" s="2">
        <v>16</v>
      </c>
      <c r="C93" s="3" t="s">
        <v>418</v>
      </c>
      <c r="D93" s="5" t="s">
        <v>94</v>
      </c>
      <c r="G93" s="6">
        <v>2</v>
      </c>
    </row>
    <row r="94" spans="1:9" x14ac:dyDescent="0.25">
      <c r="D94" s="35" t="str">
        <f>SUBSTITUTE("Sp.mat: 0.00%",".",IF(VALUE("1.2")=1.2,".",","),2)</f>
        <v>Sp.mat: 0.00%</v>
      </c>
      <c r="F94" s="35" t="str">
        <f>SUBSTITUTE("Sp.man: 0.00%",".",IF(VALUE("1.2")=1.2,".",","),2)</f>
        <v>Sp.man: 0.00%</v>
      </c>
      <c r="G94" s="35" t="str">
        <f>SUBSTITUTE("Sp.uti: 0.00%",".",IF(VALUE("1.2")=1.2,".",","),2)</f>
        <v>Sp.uti: 0.00%</v>
      </c>
    </row>
    <row r="95" spans="1:9" x14ac:dyDescent="0.25">
      <c r="A95" s="36" t="s">
        <v>419</v>
      </c>
      <c r="B95" s="8"/>
      <c r="C95" s="8"/>
      <c r="D95" s="8"/>
      <c r="E95" s="8"/>
      <c r="F95" s="8"/>
      <c r="G95" s="8"/>
    </row>
    <row r="96" spans="1:9" x14ac:dyDescent="0.25">
      <c r="A96" s="8"/>
      <c r="B96" s="8"/>
      <c r="C96" s="8"/>
      <c r="D96" s="8"/>
      <c r="E96" s="8"/>
      <c r="F96" s="8"/>
      <c r="G96" s="8"/>
    </row>
    <row r="97" spans="1:19" x14ac:dyDescent="0.25">
      <c r="A97" s="56" t="s">
        <v>27</v>
      </c>
      <c r="B97" s="57"/>
      <c r="C97" s="57"/>
      <c r="D97" s="57"/>
      <c r="E97" s="57"/>
      <c r="F97" s="57"/>
      <c r="G97" s="57"/>
      <c r="H97" s="58"/>
      <c r="I97" s="59"/>
    </row>
    <row r="98" spans="1:19" x14ac:dyDescent="0.25">
      <c r="A98" s="61" t="s">
        <v>420</v>
      </c>
      <c r="B98" s="61"/>
      <c r="C98" s="61"/>
      <c r="D98" s="61"/>
      <c r="E98" s="61"/>
      <c r="F98" s="61"/>
      <c r="G98" s="61"/>
      <c r="H98" s="61"/>
      <c r="I98" s="61"/>
    </row>
    <row r="99" spans="1:19" x14ac:dyDescent="0.25">
      <c r="B99" s="2">
        <v>17</v>
      </c>
      <c r="C99" s="3" t="s">
        <v>421</v>
      </c>
      <c r="D99" s="5" t="s">
        <v>94</v>
      </c>
      <c r="G99" s="6">
        <v>2</v>
      </c>
    </row>
    <row r="100" spans="1:19" x14ac:dyDescent="0.25">
      <c r="D100" s="35" t="str">
        <f>SUBSTITUTE("Sp.mat: 0.00%",".",IF(VALUE("1.2")=1.2,".",","),2)</f>
        <v>Sp.mat: 0.00%</v>
      </c>
      <c r="F100" s="35" t="str">
        <f>SUBSTITUTE("Sp.man: 0.00%",".",IF(VALUE("1.2")=1.2,".",","),2)</f>
        <v>Sp.man: 0.00%</v>
      </c>
      <c r="G100" s="35" t="str">
        <f>SUBSTITUTE("Sp.uti: 0.00%",".",IF(VALUE("1.2")=1.2,".",","),2)</f>
        <v>Sp.uti: 0.00%</v>
      </c>
    </row>
    <row r="101" spans="1:19" x14ac:dyDescent="0.25">
      <c r="A101" s="36" t="s">
        <v>422</v>
      </c>
      <c r="B101" s="8"/>
      <c r="C101" s="8"/>
      <c r="D101" s="8"/>
      <c r="E101" s="8"/>
      <c r="F101" s="8"/>
      <c r="G101" s="8"/>
    </row>
    <row r="102" spans="1:19" x14ac:dyDescent="0.25">
      <c r="A102" s="8"/>
      <c r="B102" s="8"/>
      <c r="C102" s="8"/>
      <c r="D102" s="8"/>
      <c r="E102" s="8"/>
      <c r="F102" s="8"/>
      <c r="G102" s="8"/>
    </row>
    <row r="103" spans="1:19" x14ac:dyDescent="0.25">
      <c r="A103" s="56" t="s">
        <v>27</v>
      </c>
      <c r="B103" s="57"/>
      <c r="C103" s="57"/>
      <c r="D103" s="57"/>
      <c r="E103" s="57"/>
      <c r="F103" s="57"/>
      <c r="G103" s="57"/>
      <c r="H103" s="58"/>
      <c r="I103" s="59"/>
    </row>
    <row r="104" spans="1:19" x14ac:dyDescent="0.25">
      <c r="A104" s="61" t="s">
        <v>423</v>
      </c>
      <c r="B104" s="61"/>
      <c r="C104" s="61"/>
      <c r="D104" s="61"/>
      <c r="E104" s="61"/>
      <c r="F104" s="61"/>
      <c r="G104" s="61"/>
      <c r="H104" s="61"/>
      <c r="I104" s="61"/>
    </row>
    <row r="105" spans="1:19" x14ac:dyDescent="0.25">
      <c r="B105" s="42" t="s">
        <v>51</v>
      </c>
      <c r="E105" s="4">
        <f>SUMIF(J13:J103,"1",I13:I103)</f>
        <v>0</v>
      </c>
      <c r="F105" s="4">
        <f>SUMIF(J13:J103,"2",I13:I103)</f>
        <v>0</v>
      </c>
      <c r="G105" s="4">
        <f>SUMIF(J13:J103,"3",I13:I103)</f>
        <v>0</v>
      </c>
      <c r="H105" s="4">
        <f>SUMIF(J13:J103,"4",I13:I103)</f>
        <v>0</v>
      </c>
      <c r="I105" s="4">
        <f>SUMIF(J13:J103,"5",I13:I103)</f>
        <v>0</v>
      </c>
      <c r="K105" s="4">
        <f>SUMIF(J13:J103,"3",K13:K103)</f>
        <v>0</v>
      </c>
      <c r="L105" s="4">
        <f>SUMIF(J13:J103,"3",L13:L103)</f>
        <v>0</v>
      </c>
      <c r="M105" s="4">
        <f>SUMIF(J13:J103,"3",M13:M103)</f>
        <v>0</v>
      </c>
      <c r="N105" s="4">
        <f>SUMIF(J13:J103,"4",N13:N103)</f>
        <v>0</v>
      </c>
      <c r="O105" s="4">
        <f>SUMIF(J13:J103,"4",O13:O103)</f>
        <v>0</v>
      </c>
      <c r="P105" s="4">
        <f>SUMIF(J13:J103,"4",P13:P103)</f>
        <v>0</v>
      </c>
      <c r="Q105" s="4">
        <f>SUMIF(J13:J103,"4",Q13:Q103)</f>
        <v>0</v>
      </c>
      <c r="R105" s="4">
        <f>SUMIF(J13:J103,"4",R13:R103)</f>
        <v>0</v>
      </c>
      <c r="S105" s="4">
        <f>SUMIF(J13:J103,"4",S13:S103)</f>
        <v>0</v>
      </c>
    </row>
    <row r="106" spans="1:19" hidden="1" x14ac:dyDescent="0.25">
      <c r="B106" s="42" t="s">
        <v>52</v>
      </c>
    </row>
    <row r="107" spans="1:19" hidden="1" x14ac:dyDescent="0.25">
      <c r="B107" s="42" t="s">
        <v>53</v>
      </c>
      <c r="G107" s="4">
        <f>$K$105*1</f>
        <v>0</v>
      </c>
    </row>
    <row r="108" spans="1:19" hidden="1" x14ac:dyDescent="0.25">
      <c r="B108" s="42" t="s">
        <v>54</v>
      </c>
      <c r="G108" s="4">
        <f>$L$105*1</f>
        <v>0</v>
      </c>
    </row>
    <row r="109" spans="1:19" hidden="1" x14ac:dyDescent="0.25">
      <c r="B109" s="42" t="s">
        <v>55</v>
      </c>
      <c r="G109" s="4">
        <f>G105-G107-G108</f>
        <v>0</v>
      </c>
    </row>
    <row r="110" spans="1:19" hidden="1" x14ac:dyDescent="0.25">
      <c r="B110" s="42" t="s">
        <v>56</v>
      </c>
      <c r="E110" s="4">
        <f>IF("G"="Nu",0*1,0)</f>
        <v>0</v>
      </c>
      <c r="I110" s="4">
        <f>E110</f>
        <v>0</v>
      </c>
    </row>
    <row r="111" spans="1:19" hidden="1" x14ac:dyDescent="0.25">
      <c r="B111" s="42" t="s">
        <v>57</v>
      </c>
      <c r="D111" s="43" t="str">
        <f>CONCATENATE(TEXT(0,REPLACE("#.####",2,1,"."))," x")</f>
        <v>. x</v>
      </c>
      <c r="E111" s="4">
        <f>IF("G"="Nu",0*1,0)</f>
        <v>0</v>
      </c>
      <c r="I111" s="4">
        <f>E111*0</f>
        <v>0</v>
      </c>
    </row>
    <row r="112" spans="1:19" x14ac:dyDescent="0.25">
      <c r="B112" s="42" t="s">
        <v>58</v>
      </c>
      <c r="E112" s="4">
        <f>0</f>
        <v>0</v>
      </c>
      <c r="F112" s="4">
        <f>0</f>
        <v>0</v>
      </c>
      <c r="G112" s="4">
        <f>0</f>
        <v>0</v>
      </c>
      <c r="H112" s="4">
        <f>IF(H105=0,1,H123/H105)</f>
        <v>1</v>
      </c>
    </row>
    <row r="113" spans="2:9" x14ac:dyDescent="0.25">
      <c r="B113" s="44" t="s">
        <v>59</v>
      </c>
      <c r="C113" s="45"/>
      <c r="D113" s="46"/>
      <c r="E113" s="47"/>
      <c r="F113" s="47"/>
      <c r="G113" s="48"/>
      <c r="H113" s="37"/>
      <c r="I113" s="49"/>
    </row>
    <row r="114" spans="2:9" hidden="1" x14ac:dyDescent="0.25">
      <c r="B114" s="50" t="str">
        <f>CONCATENATE("  ","Impozit manopera        ")</f>
        <v xml:space="preserve">  Impozit manopera        </v>
      </c>
      <c r="D114" s="43">
        <f>0</f>
        <v>0</v>
      </c>
      <c r="F114" s="4">
        <f>F105*F112*D114</f>
        <v>0</v>
      </c>
      <c r="I114" s="51">
        <f>F114</f>
        <v>0</v>
      </c>
    </row>
    <row r="115" spans="2:9" x14ac:dyDescent="0.25">
      <c r="B115" s="50" t="str">
        <f>CONCATENATE("  ","C.A.S.                  ")</f>
        <v xml:space="preserve">  C.A.S.                  </v>
      </c>
      <c r="D115" s="43">
        <f>0</f>
        <v>0</v>
      </c>
      <c r="F115" s="4">
        <f>(F105*F112+F114)*D115</f>
        <v>0</v>
      </c>
      <c r="I115" s="4">
        <f>F115</f>
        <v>0</v>
      </c>
    </row>
    <row r="116" spans="2:9" x14ac:dyDescent="0.25">
      <c r="B116" s="50" t="str">
        <f>CONCATENATE("  ","C.A.S.S.                ")</f>
        <v xml:space="preserve">  C.A.S.S.                </v>
      </c>
      <c r="D116" s="43">
        <f>0</f>
        <v>0</v>
      </c>
      <c r="F116" s="4">
        <f>(F105*F112+F114)*D116</f>
        <v>0</v>
      </c>
      <c r="I116" s="4">
        <f>F116</f>
        <v>0</v>
      </c>
    </row>
    <row r="117" spans="2:9" x14ac:dyDescent="0.25">
      <c r="B117" s="50" t="str">
        <f>CONCATENATE("  ","Aj.somaj                ")</f>
        <v xml:space="preserve">  Aj.somaj                </v>
      </c>
      <c r="D117" s="43">
        <f>0</f>
        <v>0</v>
      </c>
      <c r="F117" s="4">
        <f>(F105*F112+F114)*D117</f>
        <v>0</v>
      </c>
      <c r="I117" s="4">
        <f>F117</f>
        <v>0</v>
      </c>
    </row>
    <row r="118" spans="2:9" x14ac:dyDescent="0.25">
      <c r="B118" s="50" t="str">
        <f>CONCATENATE("  ","Acc. munca, boli profes.")</f>
        <v xml:space="preserve">  Acc. munca, boli profes.</v>
      </c>
      <c r="D118" s="43">
        <f>0</f>
        <v>0</v>
      </c>
      <c r="F118" s="4">
        <f>(F105*F112+F114)*D118</f>
        <v>0</v>
      </c>
      <c r="I118" s="4">
        <f>F118</f>
        <v>0</v>
      </c>
    </row>
    <row r="119" spans="2:9" x14ac:dyDescent="0.25">
      <c r="B119" s="50" t="str">
        <f>CONCATENATE("  ","Contr.Concedii Medicale ")</f>
        <v xml:space="preserve">  Contr.Concedii Medicale </v>
      </c>
      <c r="D119" s="43">
        <f>0</f>
        <v>0</v>
      </c>
      <c r="F119" s="4">
        <f>(F105*F112+F114)*D119</f>
        <v>0</v>
      </c>
      <c r="I119" s="4">
        <f>F119</f>
        <v>0</v>
      </c>
    </row>
    <row r="120" spans="2:9" x14ac:dyDescent="0.25">
      <c r="B120" s="50" t="str">
        <f>CONCATENATE("  ","Comision ITM            ")</f>
        <v xml:space="preserve">  Comision ITM            </v>
      </c>
      <c r="D120" s="43">
        <f>0</f>
        <v>0</v>
      </c>
      <c r="F120" s="4">
        <f>(F105*F112+F114)*D120</f>
        <v>0</v>
      </c>
      <c r="I120" s="4">
        <f>F120</f>
        <v>0</v>
      </c>
    </row>
    <row r="121" spans="2:9" x14ac:dyDescent="0.25">
      <c r="B121" s="50" t="str">
        <f>CONCATENATE("  ","Fond garantare salarii  ")</f>
        <v xml:space="preserve">  Fond garantare salarii  </v>
      </c>
      <c r="D121" s="43">
        <f>0</f>
        <v>0</v>
      </c>
      <c r="F121" s="4">
        <f>(F105*F112+F114)*D121</f>
        <v>0</v>
      </c>
      <c r="I121" s="4">
        <f>F121</f>
        <v>0</v>
      </c>
    </row>
    <row r="122" spans="2:9" hidden="1" x14ac:dyDescent="0.25">
      <c r="B122" s="50" t="str">
        <f>CONCATENATE("  ","Chelt.tr.aprov.,depozit.")</f>
        <v xml:space="preserve">  Chelt.tr.aprov.,depozit.</v>
      </c>
      <c r="D122" s="43">
        <f>0</f>
        <v>0</v>
      </c>
      <c r="E122" s="4">
        <f>(E105+I110+I111)*E112*D122</f>
        <v>0</v>
      </c>
      <c r="I122" s="4">
        <f>E122</f>
        <v>0</v>
      </c>
    </row>
    <row r="123" spans="2:9" x14ac:dyDescent="0.25">
      <c r="B123" s="44" t="s">
        <v>60</v>
      </c>
      <c r="C123" s="45"/>
      <c r="D123" s="46"/>
      <c r="E123" s="49">
        <f>(E105+I110+I111)*E112+E122</f>
        <v>0</v>
      </c>
      <c r="F123" s="49">
        <f>F105*F112+F114+F115+F116+F117+F118+F119+F120+F121</f>
        <v>0</v>
      </c>
      <c r="G123" s="49">
        <f>G105*G112</f>
        <v>0</v>
      </c>
      <c r="H123" s="49">
        <f>($N$105*0+$O$105*0+$P$105*0)*1</f>
        <v>0</v>
      </c>
      <c r="I123" s="49">
        <f>SUM(E123:H123)</f>
        <v>0</v>
      </c>
    </row>
    <row r="124" spans="2:9" x14ac:dyDescent="0.25">
      <c r="B124" s="44" t="s">
        <v>61</v>
      </c>
      <c r="C124" s="45"/>
      <c r="D124" s="52">
        <f>0</f>
        <v>0</v>
      </c>
      <c r="E124" s="47" t="s">
        <v>62</v>
      </c>
      <c r="F124" s="47"/>
      <c r="G124" s="48"/>
      <c r="H124" s="37"/>
      <c r="I124" s="49">
        <f>I123*D124</f>
        <v>0</v>
      </c>
    </row>
    <row r="125" spans="2:9" x14ac:dyDescent="0.25">
      <c r="B125" s="44" t="s">
        <v>63</v>
      </c>
      <c r="C125" s="45"/>
      <c r="D125" s="52">
        <f>0</f>
        <v>0</v>
      </c>
      <c r="E125" s="47" t="s">
        <v>64</v>
      </c>
      <c r="F125" s="47"/>
      <c r="G125" s="48"/>
      <c r="H125" s="37"/>
      <c r="I125" s="49">
        <f>(I123+I124)*D125</f>
        <v>0</v>
      </c>
    </row>
    <row r="126" spans="2:9" hidden="1" x14ac:dyDescent="0.25">
      <c r="B126" s="42" t="s">
        <v>56</v>
      </c>
      <c r="D126" s="47" t="str">
        <f>CONCATENATE(TEXT(0,REPLACE("#.####",2,1,"."))," x")</f>
        <v>. x</v>
      </c>
      <c r="E126" s="4">
        <f>IF("G"="Nu",0*1,0)</f>
        <v>0</v>
      </c>
      <c r="I126" s="4">
        <f>E126*0</f>
        <v>0</v>
      </c>
    </row>
    <row r="127" spans="2:9" hidden="1" x14ac:dyDescent="0.25">
      <c r="B127" s="42" t="s">
        <v>57</v>
      </c>
      <c r="D127" s="43" t="str">
        <f>CONCATENATE(TEXT(0,REPLACE("#.####",2,1,"."))," x ",TEXT(0,REPLACE("#.####",2,1,"."))," x")</f>
        <v>. x . x</v>
      </c>
      <c r="E127" s="4">
        <f>IF("G"="Nu",0*1,0)</f>
        <v>0</v>
      </c>
      <c r="I127" s="4">
        <f>E127*0*0</f>
        <v>0</v>
      </c>
    </row>
    <row r="128" spans="2:9" x14ac:dyDescent="0.25">
      <c r="B128" s="44" t="s">
        <v>65</v>
      </c>
      <c r="C128" s="45"/>
      <c r="D128" s="54" t="s">
        <v>66</v>
      </c>
      <c r="E128" s="47"/>
      <c r="F128" s="47"/>
      <c r="G128" s="48"/>
      <c r="H128" s="37"/>
      <c r="I128" s="49">
        <f>I123+I124+I125+I126+I127</f>
        <v>0</v>
      </c>
    </row>
    <row r="129" spans="1:9" x14ac:dyDescent="0.25">
      <c r="B129" s="53"/>
      <c r="C129" s="45"/>
      <c r="D129" s="46"/>
      <c r="E129" s="47"/>
      <c r="F129" s="47"/>
      <c r="G129" s="48"/>
      <c r="H129" s="37"/>
      <c r="I129" s="49"/>
    </row>
    <row r="131" spans="1:9" x14ac:dyDescent="0.25">
      <c r="A131" s="62" t="s">
        <v>424</v>
      </c>
    </row>
    <row r="132" spans="1:9" x14ac:dyDescent="0.25">
      <c r="A132" s="62" t="s">
        <v>425</v>
      </c>
    </row>
  </sheetData>
  <mergeCells count="46">
    <mergeCell ref="A98:I98"/>
    <mergeCell ref="A101:G102"/>
    <mergeCell ref="A103:G103"/>
    <mergeCell ref="A104:I104"/>
    <mergeCell ref="A88:G89"/>
    <mergeCell ref="A90:G90"/>
    <mergeCell ref="A91:I91"/>
    <mergeCell ref="A92:I92"/>
    <mergeCell ref="A95:G96"/>
    <mergeCell ref="A97:G97"/>
    <mergeCell ref="A74:I74"/>
    <mergeCell ref="A77:G78"/>
    <mergeCell ref="A79:G79"/>
    <mergeCell ref="A82:G83"/>
    <mergeCell ref="A84:G84"/>
    <mergeCell ref="A85:I85"/>
    <mergeCell ref="A61:G62"/>
    <mergeCell ref="A63:G63"/>
    <mergeCell ref="A66:G67"/>
    <mergeCell ref="A68:G68"/>
    <mergeCell ref="A71:G72"/>
    <mergeCell ref="A73:G73"/>
    <mergeCell ref="A46:G47"/>
    <mergeCell ref="A48:G48"/>
    <mergeCell ref="A51:G52"/>
    <mergeCell ref="A53:G53"/>
    <mergeCell ref="A56:G57"/>
    <mergeCell ref="A58:G58"/>
    <mergeCell ref="A32:G32"/>
    <mergeCell ref="A33:I33"/>
    <mergeCell ref="A36:G37"/>
    <mergeCell ref="A38:G38"/>
    <mergeCell ref="A41:G42"/>
    <mergeCell ref="A43:G43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8" max="16383" man="1"/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8"/>
  <sheetViews>
    <sheetView topLeftCell="A92" workbookViewId="0">
      <selection activeCell="T125" sqref="T125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68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69</v>
      </c>
      <c r="D13" s="30" t="s">
        <v>31</v>
      </c>
      <c r="E13" s="31"/>
      <c r="F13" s="31"/>
      <c r="G13" s="32">
        <v>1560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70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71</v>
      </c>
      <c r="D18" s="5" t="s">
        <v>43</v>
      </c>
      <c r="G18" s="6">
        <v>60.34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72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56" t="s">
        <v>27</v>
      </c>
      <c r="B22" s="57"/>
      <c r="C22" s="57"/>
      <c r="D22" s="57"/>
      <c r="E22" s="57"/>
      <c r="F22" s="57"/>
      <c r="G22" s="57"/>
      <c r="H22" s="58"/>
      <c r="I22" s="59"/>
    </row>
    <row r="23" spans="1:9" x14ac:dyDescent="0.25">
      <c r="A23" s="61" t="s">
        <v>73</v>
      </c>
      <c r="B23" s="61"/>
      <c r="C23" s="61"/>
      <c r="D23" s="61"/>
      <c r="E23" s="61"/>
      <c r="F23" s="61"/>
      <c r="G23" s="61"/>
      <c r="H23" s="61"/>
      <c r="I23" s="61"/>
    </row>
    <row r="24" spans="1:9" x14ac:dyDescent="0.25">
      <c r="B24" s="2">
        <v>3</v>
      </c>
      <c r="C24" s="3" t="s">
        <v>74</v>
      </c>
      <c r="D24" s="5" t="s">
        <v>25</v>
      </c>
      <c r="G24" s="6">
        <v>87.2</v>
      </c>
    </row>
    <row r="25" spans="1:9" x14ac:dyDescent="0.25">
      <c r="D25" s="35" t="str">
        <f>SUBSTITUTE("Sp.mat: 0.00%",".",IF(VALUE("1.2")=1.2,".",","),2)</f>
        <v>Sp.mat: 0.00%</v>
      </c>
      <c r="F25" s="35" t="str">
        <f>SUBSTITUTE("Sp.man: 0.00%",".",IF(VALUE("1.2")=1.2,".",","),2)</f>
        <v>Sp.man: 0.00%</v>
      </c>
      <c r="G25" s="35" t="str">
        <f>SUBSTITUTE("Sp.uti: 0.00%",".",IF(VALUE("1.2")=1.2,".",","),2)</f>
        <v>Sp.uti: 0.00%</v>
      </c>
    </row>
    <row r="26" spans="1:9" x14ac:dyDescent="0.25">
      <c r="A26" s="36" t="s">
        <v>75</v>
      </c>
      <c r="B26" s="8"/>
      <c r="C26" s="8"/>
      <c r="D26" s="8"/>
      <c r="E26" s="8"/>
      <c r="F26" s="8"/>
      <c r="G26" s="8"/>
    </row>
    <row r="27" spans="1:9" x14ac:dyDescent="0.25">
      <c r="A27" s="8"/>
      <c r="B27" s="8"/>
      <c r="C27" s="8"/>
      <c r="D27" s="8"/>
      <c r="E27" s="8"/>
      <c r="F27" s="8"/>
      <c r="G27" s="8"/>
    </row>
    <row r="28" spans="1:9" x14ac:dyDescent="0.25">
      <c r="A28" s="38" t="s">
        <v>27</v>
      </c>
      <c r="B28" s="39"/>
      <c r="C28" s="39"/>
      <c r="D28" s="39"/>
      <c r="E28" s="39"/>
      <c r="F28" s="39"/>
      <c r="G28" s="39"/>
      <c r="H28" s="40"/>
      <c r="I28" s="41"/>
    </row>
    <row r="29" spans="1:9" x14ac:dyDescent="0.25">
      <c r="B29" s="2">
        <v>4</v>
      </c>
      <c r="C29" s="3" t="s">
        <v>76</v>
      </c>
      <c r="D29" s="5" t="s">
        <v>25</v>
      </c>
      <c r="G29" s="6">
        <v>55.57</v>
      </c>
    </row>
    <row r="30" spans="1:9" x14ac:dyDescent="0.25">
      <c r="D30" s="35" t="str">
        <f>SUBSTITUTE("Sp.mat: 0.00%",".",IF(VALUE("1.2")=1.2,".",","),2)</f>
        <v>Sp.mat: 0.00%</v>
      </c>
      <c r="F30" s="35" t="str">
        <f>SUBSTITUTE("Sp.man: 0.00%",".",IF(VALUE("1.2")=1.2,".",","),2)</f>
        <v>Sp.man: 0.00%</v>
      </c>
      <c r="G30" s="35" t="str">
        <f>SUBSTITUTE("Sp.uti: 0.00%",".",IF(VALUE("1.2")=1.2,".",","),2)</f>
        <v>Sp.uti: 0.00%</v>
      </c>
    </row>
    <row r="31" spans="1:9" x14ac:dyDescent="0.25">
      <c r="A31" s="36" t="s">
        <v>77</v>
      </c>
      <c r="B31" s="8"/>
      <c r="C31" s="8"/>
      <c r="D31" s="8"/>
      <c r="E31" s="8"/>
      <c r="F31" s="8"/>
      <c r="G31" s="8"/>
    </row>
    <row r="32" spans="1:9" x14ac:dyDescent="0.25">
      <c r="A32" s="8"/>
      <c r="B32" s="8"/>
      <c r="C32" s="8"/>
      <c r="D32" s="8"/>
      <c r="E32" s="8"/>
      <c r="F32" s="8"/>
      <c r="G32" s="8"/>
    </row>
    <row r="33" spans="1:9" x14ac:dyDescent="0.25">
      <c r="A33" s="56" t="s">
        <v>27</v>
      </c>
      <c r="B33" s="57"/>
      <c r="C33" s="57"/>
      <c r="D33" s="57"/>
      <c r="E33" s="57"/>
      <c r="F33" s="57"/>
      <c r="G33" s="57"/>
      <c r="H33" s="58"/>
      <c r="I33" s="59"/>
    </row>
    <row r="34" spans="1:9" x14ac:dyDescent="0.25">
      <c r="A34" s="61" t="s">
        <v>78</v>
      </c>
      <c r="B34" s="61"/>
      <c r="C34" s="61"/>
      <c r="D34" s="61"/>
      <c r="E34" s="61"/>
      <c r="F34" s="61"/>
      <c r="G34" s="61"/>
      <c r="H34" s="61"/>
      <c r="I34" s="61"/>
    </row>
    <row r="35" spans="1:9" x14ac:dyDescent="0.25">
      <c r="B35" s="2">
        <v>5</v>
      </c>
      <c r="C35" s="3" t="s">
        <v>74</v>
      </c>
      <c r="D35" s="5" t="s">
        <v>25</v>
      </c>
      <c r="G35" s="6">
        <v>5.93</v>
      </c>
    </row>
    <row r="36" spans="1:9" x14ac:dyDescent="0.25">
      <c r="D36" s="35" t="str">
        <f>SUBSTITUTE("Sp.mat: 0.00%",".",IF(VALUE("1.2")=1.2,".",","),2)</f>
        <v>Sp.mat: 0.00%</v>
      </c>
      <c r="F36" s="35" t="str">
        <f>SUBSTITUTE("Sp.man: 0.00%",".",IF(VALUE("1.2")=1.2,".",","),2)</f>
        <v>Sp.man: 0.00%</v>
      </c>
      <c r="G36" s="35" t="str">
        <f>SUBSTITUTE("Sp.uti: 0.00%",".",IF(VALUE("1.2")=1.2,".",","),2)</f>
        <v>Sp.uti: 0.00%</v>
      </c>
    </row>
    <row r="37" spans="1:9" x14ac:dyDescent="0.25">
      <c r="A37" s="36" t="s">
        <v>75</v>
      </c>
      <c r="B37" s="8"/>
      <c r="C37" s="8"/>
      <c r="D37" s="8"/>
      <c r="E37" s="8"/>
      <c r="F37" s="8"/>
      <c r="G37" s="8"/>
    </row>
    <row r="38" spans="1:9" x14ac:dyDescent="0.25">
      <c r="A38" s="8"/>
      <c r="B38" s="8"/>
      <c r="C38" s="8"/>
      <c r="D38" s="8"/>
      <c r="E38" s="8"/>
      <c r="F38" s="8"/>
      <c r="G38" s="8"/>
    </row>
    <row r="39" spans="1:9" x14ac:dyDescent="0.25">
      <c r="A39" s="38" t="s">
        <v>27</v>
      </c>
      <c r="B39" s="39"/>
      <c r="C39" s="39"/>
      <c r="D39" s="39"/>
      <c r="E39" s="39"/>
      <c r="F39" s="39"/>
      <c r="G39" s="39"/>
      <c r="H39" s="40"/>
      <c r="I39" s="41"/>
    </row>
    <row r="40" spans="1:9" x14ac:dyDescent="0.25">
      <c r="B40" s="2">
        <v>6</v>
      </c>
      <c r="C40" s="3" t="s">
        <v>79</v>
      </c>
      <c r="D40" s="5" t="s">
        <v>31</v>
      </c>
      <c r="G40" s="6">
        <v>248</v>
      </c>
    </row>
    <row r="41" spans="1:9" x14ac:dyDescent="0.25">
      <c r="D41" s="35" t="str">
        <f>SUBSTITUTE("Sp.mat: 0.00%",".",IF(VALUE("1.2")=1.2,".",","),2)</f>
        <v>Sp.mat: 0.00%</v>
      </c>
      <c r="F41" s="35" t="str">
        <f>SUBSTITUTE("Sp.man: 0.00%",".",IF(VALUE("1.2")=1.2,".",","),2)</f>
        <v>Sp.man: 0.00%</v>
      </c>
      <c r="G41" s="35" t="str">
        <f>SUBSTITUTE("Sp.uti: 0.00%",".",IF(VALUE("1.2")=1.2,".",","),2)</f>
        <v>Sp.uti: 0.00%</v>
      </c>
    </row>
    <row r="42" spans="1:9" x14ac:dyDescent="0.25">
      <c r="A42" s="36" t="s">
        <v>80</v>
      </c>
      <c r="B42" s="8"/>
      <c r="C42" s="8"/>
      <c r="D42" s="8"/>
      <c r="E42" s="8"/>
      <c r="F42" s="8"/>
      <c r="G42" s="8"/>
    </row>
    <row r="43" spans="1:9" x14ac:dyDescent="0.25">
      <c r="A43" s="8"/>
      <c r="B43" s="8"/>
      <c r="C43" s="8"/>
      <c r="D43" s="8"/>
      <c r="E43" s="8"/>
      <c r="F43" s="8"/>
      <c r="G43" s="8"/>
    </row>
    <row r="44" spans="1:9" x14ac:dyDescent="0.25">
      <c r="A44" s="56" t="s">
        <v>27</v>
      </c>
      <c r="B44" s="57"/>
      <c r="C44" s="57"/>
      <c r="D44" s="57"/>
      <c r="E44" s="57"/>
      <c r="F44" s="57"/>
      <c r="G44" s="57"/>
      <c r="H44" s="58"/>
      <c r="I44" s="59"/>
    </row>
    <row r="45" spans="1:9" x14ac:dyDescent="0.25">
      <c r="A45" s="61" t="s">
        <v>81</v>
      </c>
      <c r="B45" s="61"/>
      <c r="C45" s="61"/>
      <c r="D45" s="61"/>
      <c r="E45" s="61"/>
      <c r="F45" s="61"/>
      <c r="G45" s="61"/>
      <c r="H45" s="61"/>
      <c r="I45" s="61"/>
    </row>
    <row r="46" spans="1:9" x14ac:dyDescent="0.25">
      <c r="B46" s="2">
        <v>7</v>
      </c>
      <c r="C46" s="3" t="s">
        <v>74</v>
      </c>
      <c r="D46" s="5" t="s">
        <v>25</v>
      </c>
      <c r="G46" s="6">
        <v>4.9000000000000004</v>
      </c>
    </row>
    <row r="47" spans="1:9" x14ac:dyDescent="0.25">
      <c r="D47" s="35" t="str">
        <f>SUBSTITUTE("Sp.mat: 0.00%",".",IF(VALUE("1.2")=1.2,".",","),2)</f>
        <v>Sp.mat: 0.00%</v>
      </c>
      <c r="F47" s="35" t="str">
        <f>SUBSTITUTE("Sp.man: 0.00%",".",IF(VALUE("1.2")=1.2,".",","),2)</f>
        <v>Sp.man: 0.00%</v>
      </c>
      <c r="G47" s="35" t="str">
        <f>SUBSTITUTE("Sp.uti: 0.00%",".",IF(VALUE("1.2")=1.2,".",","),2)</f>
        <v>Sp.uti: 0.00%</v>
      </c>
    </row>
    <row r="48" spans="1:9" x14ac:dyDescent="0.25">
      <c r="A48" s="36" t="s">
        <v>75</v>
      </c>
      <c r="B48" s="8"/>
      <c r="C48" s="8"/>
      <c r="D48" s="8"/>
      <c r="E48" s="8"/>
      <c r="F48" s="8"/>
      <c r="G48" s="8"/>
    </row>
    <row r="49" spans="1:9" x14ac:dyDescent="0.25">
      <c r="A49" s="8"/>
      <c r="B49" s="8"/>
      <c r="C49" s="8"/>
      <c r="D49" s="8"/>
      <c r="E49" s="8"/>
      <c r="F49" s="8"/>
      <c r="G49" s="8"/>
    </row>
    <row r="50" spans="1:9" x14ac:dyDescent="0.25">
      <c r="A50" s="38" t="s">
        <v>27</v>
      </c>
      <c r="B50" s="39"/>
      <c r="C50" s="39"/>
      <c r="D50" s="39"/>
      <c r="E50" s="39"/>
      <c r="F50" s="39"/>
      <c r="G50" s="39"/>
      <c r="H50" s="40"/>
      <c r="I50" s="41"/>
    </row>
    <row r="51" spans="1:9" x14ac:dyDescent="0.25">
      <c r="B51" s="2">
        <v>8</v>
      </c>
      <c r="C51" s="3" t="s">
        <v>82</v>
      </c>
      <c r="D51" s="5" t="s">
        <v>31</v>
      </c>
      <c r="G51" s="6">
        <v>10</v>
      </c>
    </row>
    <row r="52" spans="1:9" x14ac:dyDescent="0.25">
      <c r="D52" s="35" t="str">
        <f>SUBSTITUTE("Sp.mat: 0.00%",".",IF(VALUE("1.2")=1.2,".",","),2)</f>
        <v>Sp.mat: 0.00%</v>
      </c>
      <c r="F52" s="35" t="str">
        <f>SUBSTITUTE("Sp.man: 0.00%",".",IF(VALUE("1.2")=1.2,".",","),2)</f>
        <v>Sp.man: 0.00%</v>
      </c>
      <c r="G52" s="35" t="str">
        <f>SUBSTITUTE("Sp.uti: 0.00%",".",IF(VALUE("1.2")=1.2,".",","),2)</f>
        <v>Sp.uti: 0.00%</v>
      </c>
    </row>
    <row r="53" spans="1:9" x14ac:dyDescent="0.25">
      <c r="A53" s="36" t="s">
        <v>83</v>
      </c>
      <c r="B53" s="8"/>
      <c r="C53" s="8"/>
      <c r="D53" s="8"/>
      <c r="E53" s="8"/>
      <c r="F53" s="8"/>
      <c r="G53" s="8"/>
    </row>
    <row r="54" spans="1:9" x14ac:dyDescent="0.25">
      <c r="A54" s="8"/>
      <c r="B54" s="8"/>
      <c r="C54" s="8"/>
      <c r="D54" s="8"/>
      <c r="E54" s="8"/>
      <c r="F54" s="8"/>
      <c r="G54" s="8"/>
    </row>
    <row r="55" spans="1:9" x14ac:dyDescent="0.25">
      <c r="A55" s="38" t="s">
        <v>27</v>
      </c>
      <c r="B55" s="39"/>
      <c r="C55" s="39"/>
      <c r="D55" s="39"/>
      <c r="E55" s="39"/>
      <c r="F55" s="39"/>
      <c r="G55" s="39"/>
      <c r="H55" s="40"/>
      <c r="I55" s="41"/>
    </row>
    <row r="56" spans="1:9" x14ac:dyDescent="0.25">
      <c r="B56" s="2">
        <v>9</v>
      </c>
      <c r="C56" s="3" t="s">
        <v>74</v>
      </c>
      <c r="D56" s="5" t="s">
        <v>25</v>
      </c>
      <c r="G56" s="6">
        <v>1.02</v>
      </c>
    </row>
    <row r="57" spans="1:9" x14ac:dyDescent="0.25">
      <c r="D57" s="35" t="str">
        <f>SUBSTITUTE("Sp.mat: 0.00%",".",IF(VALUE("1.2")=1.2,".",","),2)</f>
        <v>Sp.mat: 0.00%</v>
      </c>
      <c r="F57" s="35" t="str">
        <f>SUBSTITUTE("Sp.man: 0.00%",".",IF(VALUE("1.2")=1.2,".",","),2)</f>
        <v>Sp.man: 0.00%</v>
      </c>
      <c r="G57" s="35" t="str">
        <f>SUBSTITUTE("Sp.uti: 0.00%",".",IF(VALUE("1.2")=1.2,".",","),2)</f>
        <v>Sp.uti: 0.00%</v>
      </c>
    </row>
    <row r="58" spans="1:9" x14ac:dyDescent="0.25">
      <c r="A58" s="36" t="s">
        <v>75</v>
      </c>
      <c r="B58" s="8"/>
      <c r="C58" s="8"/>
      <c r="D58" s="8"/>
      <c r="E58" s="8"/>
      <c r="F58" s="8"/>
      <c r="G58" s="8"/>
    </row>
    <row r="59" spans="1:9" x14ac:dyDescent="0.25">
      <c r="A59" s="8"/>
      <c r="B59" s="8"/>
      <c r="C59" s="8"/>
      <c r="D59" s="8"/>
      <c r="E59" s="8"/>
      <c r="F59" s="8"/>
      <c r="G59" s="8"/>
    </row>
    <row r="60" spans="1:9" x14ac:dyDescent="0.25">
      <c r="A60" s="38" t="s">
        <v>27</v>
      </c>
      <c r="B60" s="39"/>
      <c r="C60" s="39"/>
      <c r="D60" s="39"/>
      <c r="E60" s="39"/>
      <c r="F60" s="39"/>
      <c r="G60" s="39"/>
      <c r="H60" s="40"/>
      <c r="I60" s="41"/>
    </row>
    <row r="61" spans="1:9" x14ac:dyDescent="0.25">
      <c r="B61" s="2">
        <v>10</v>
      </c>
      <c r="C61" s="3" t="s">
        <v>84</v>
      </c>
      <c r="D61" s="5" t="s">
        <v>31</v>
      </c>
      <c r="G61" s="6">
        <v>150</v>
      </c>
    </row>
    <row r="62" spans="1:9" x14ac:dyDescent="0.25">
      <c r="D62" s="35" t="str">
        <f>SUBSTITUTE("Sp.mat: 0.00%",".",IF(VALUE("1.2")=1.2,".",","),2)</f>
        <v>Sp.mat: 0.00%</v>
      </c>
      <c r="F62" s="35" t="str">
        <f>SUBSTITUTE("Sp.man: 0.00%",".",IF(VALUE("1.2")=1.2,".",","),2)</f>
        <v>Sp.man: 0.00%</v>
      </c>
      <c r="G62" s="35" t="str">
        <f>SUBSTITUTE("Sp.uti: 0.00%",".",IF(VALUE("1.2")=1.2,".",","),2)</f>
        <v>Sp.uti: 0.00%</v>
      </c>
    </row>
    <row r="63" spans="1:9" x14ac:dyDescent="0.25">
      <c r="A63" s="36" t="s">
        <v>85</v>
      </c>
      <c r="B63" s="8"/>
      <c r="C63" s="8"/>
      <c r="D63" s="8"/>
      <c r="E63" s="8"/>
      <c r="F63" s="8"/>
      <c r="G63" s="8"/>
    </row>
    <row r="64" spans="1:9" x14ac:dyDescent="0.25">
      <c r="A64" s="8"/>
      <c r="B64" s="8"/>
      <c r="C64" s="8"/>
      <c r="D64" s="8"/>
      <c r="E64" s="8"/>
      <c r="F64" s="8"/>
      <c r="G64" s="8"/>
    </row>
    <row r="65" spans="1:9" x14ac:dyDescent="0.25">
      <c r="A65" s="38" t="s">
        <v>86</v>
      </c>
      <c r="B65" s="39"/>
      <c r="C65" s="39"/>
      <c r="D65" s="39"/>
      <c r="E65" s="39"/>
      <c r="F65" s="39"/>
      <c r="G65" s="39"/>
      <c r="H65" s="40"/>
      <c r="I65" s="41"/>
    </row>
    <row r="66" spans="1:9" x14ac:dyDescent="0.25">
      <c r="B66" s="2">
        <v>11</v>
      </c>
      <c r="C66" s="3" t="s">
        <v>87</v>
      </c>
      <c r="D66" s="5" t="s">
        <v>31</v>
      </c>
      <c r="G66" s="6">
        <v>150</v>
      </c>
    </row>
    <row r="67" spans="1:9" x14ac:dyDescent="0.25">
      <c r="D67" s="35" t="str">
        <f>SUBSTITUTE("Sp.mat: 0.00%",".",IF(VALUE("1.2")=1.2,".",","),2)</f>
        <v>Sp.mat: 0.00%</v>
      </c>
      <c r="F67" s="35" t="str">
        <f>SUBSTITUTE("Sp.man: 0.00%",".",IF(VALUE("1.2")=1.2,".",","),2)</f>
        <v>Sp.man: 0.00%</v>
      </c>
      <c r="G67" s="35" t="str">
        <f>SUBSTITUTE("Sp.uti: 0.00%",".",IF(VALUE("1.2")=1.2,".",","),2)</f>
        <v>Sp.uti: 0.00%</v>
      </c>
    </row>
    <row r="68" spans="1:9" x14ac:dyDescent="0.25">
      <c r="A68" s="36" t="s">
        <v>88</v>
      </c>
      <c r="B68" s="8"/>
      <c r="C68" s="8"/>
      <c r="D68" s="8"/>
      <c r="E68" s="8"/>
      <c r="F68" s="8"/>
      <c r="G68" s="8"/>
    </row>
    <row r="69" spans="1:9" x14ac:dyDescent="0.25">
      <c r="A69" s="8"/>
      <c r="B69" s="8"/>
      <c r="C69" s="8"/>
      <c r="D69" s="8"/>
      <c r="E69" s="8"/>
      <c r="F69" s="8"/>
      <c r="G69" s="8"/>
    </row>
    <row r="70" spans="1:9" x14ac:dyDescent="0.25">
      <c r="A70" s="38" t="s">
        <v>27</v>
      </c>
      <c r="B70" s="39"/>
      <c r="C70" s="39"/>
      <c r="D70" s="39"/>
      <c r="E70" s="39"/>
      <c r="F70" s="39"/>
      <c r="G70" s="39"/>
      <c r="H70" s="40"/>
      <c r="I70" s="41"/>
    </row>
    <row r="71" spans="1:9" x14ac:dyDescent="0.25">
      <c r="B71" s="2">
        <v>12</v>
      </c>
      <c r="C71" s="3" t="s">
        <v>89</v>
      </c>
      <c r="D71" s="5" t="s">
        <v>25</v>
      </c>
      <c r="G71" s="6">
        <v>69.3</v>
      </c>
    </row>
    <row r="72" spans="1:9" x14ac:dyDescent="0.25">
      <c r="D72" s="35" t="str">
        <f>SUBSTITUTE("Sp.mat: 0.00%",".",IF(VALUE("1.2")=1.2,".",","),2)</f>
        <v>Sp.mat: 0.00%</v>
      </c>
      <c r="F72" s="35" t="str">
        <f>SUBSTITUTE("Sp.man: 0.00%",".",IF(VALUE("1.2")=1.2,".",","),2)</f>
        <v>Sp.man: 0.00%</v>
      </c>
      <c r="G72" s="35" t="str">
        <f>SUBSTITUTE("Sp.uti: 0.00%",".",IF(VALUE("1.2")=1.2,".",","),2)</f>
        <v>Sp.uti: 0.00%</v>
      </c>
    </row>
    <row r="73" spans="1:9" x14ac:dyDescent="0.25">
      <c r="A73" s="36" t="s">
        <v>90</v>
      </c>
      <c r="B73" s="8"/>
      <c r="C73" s="8"/>
      <c r="D73" s="8"/>
      <c r="E73" s="8"/>
      <c r="F73" s="8"/>
      <c r="G73" s="8"/>
    </row>
    <row r="74" spans="1:9" x14ac:dyDescent="0.25">
      <c r="A74" s="8"/>
      <c r="B74" s="8"/>
      <c r="C74" s="8"/>
      <c r="D74" s="8"/>
      <c r="E74" s="8"/>
      <c r="F74" s="8"/>
      <c r="G74" s="8"/>
    </row>
    <row r="75" spans="1:9" x14ac:dyDescent="0.25">
      <c r="A75" s="38" t="s">
        <v>27</v>
      </c>
      <c r="B75" s="39"/>
      <c r="C75" s="39"/>
      <c r="D75" s="39"/>
      <c r="E75" s="39"/>
      <c r="F75" s="39"/>
      <c r="G75" s="39"/>
      <c r="H75" s="40"/>
      <c r="I75" s="41"/>
    </row>
    <row r="76" spans="1:9" x14ac:dyDescent="0.25">
      <c r="B76" s="2">
        <v>13</v>
      </c>
      <c r="C76" s="3" t="s">
        <v>91</v>
      </c>
      <c r="D76" s="5" t="s">
        <v>25</v>
      </c>
      <c r="G76" s="6">
        <v>32.299999999999997</v>
      </c>
    </row>
    <row r="77" spans="1:9" x14ac:dyDescent="0.25">
      <c r="D77" s="35" t="str">
        <f>SUBSTITUTE("Sp.mat: 0.00%",".",IF(VALUE("1.2")=1.2,".",","),2)</f>
        <v>Sp.mat: 0.00%</v>
      </c>
      <c r="F77" s="35" t="str">
        <f>SUBSTITUTE("Sp.man: 0.00%",".",IF(VALUE("1.2")=1.2,".",","),2)</f>
        <v>Sp.man: 0.00%</v>
      </c>
      <c r="G77" s="35" t="str">
        <f>SUBSTITUTE("Sp.uti: 0.00%",".",IF(VALUE("1.2")=1.2,".",","),2)</f>
        <v>Sp.uti: 0.00%</v>
      </c>
    </row>
    <row r="78" spans="1:9" x14ac:dyDescent="0.25">
      <c r="A78" s="36" t="s">
        <v>92</v>
      </c>
      <c r="B78" s="8"/>
      <c r="C78" s="8"/>
      <c r="D78" s="8"/>
      <c r="E78" s="8"/>
      <c r="F78" s="8"/>
      <c r="G78" s="8"/>
    </row>
    <row r="79" spans="1:9" x14ac:dyDescent="0.25">
      <c r="A79" s="8"/>
      <c r="B79" s="8"/>
      <c r="C79" s="8"/>
      <c r="D79" s="8"/>
      <c r="E79" s="8"/>
      <c r="F79" s="8"/>
      <c r="G79" s="8"/>
    </row>
    <row r="80" spans="1:9" x14ac:dyDescent="0.25">
      <c r="A80" s="38" t="s">
        <v>27</v>
      </c>
      <c r="B80" s="39"/>
      <c r="C80" s="39"/>
      <c r="D80" s="39"/>
      <c r="E80" s="39"/>
      <c r="F80" s="39"/>
      <c r="G80" s="39"/>
      <c r="H80" s="40"/>
      <c r="I80" s="41"/>
    </row>
    <row r="81" spans="1:9" x14ac:dyDescent="0.25">
      <c r="B81" s="2">
        <v>14</v>
      </c>
      <c r="C81" s="3" t="s">
        <v>93</v>
      </c>
      <c r="D81" s="5" t="s">
        <v>94</v>
      </c>
      <c r="G81" s="6">
        <v>1</v>
      </c>
    </row>
    <row r="82" spans="1:9" x14ac:dyDescent="0.25">
      <c r="D82" s="35" t="str">
        <f>SUBSTITUTE("Sp.mat: 0.00%",".",IF(VALUE("1.2")=1.2,".",","),2)</f>
        <v>Sp.mat: 0.00%</v>
      </c>
      <c r="F82" s="35" t="str">
        <f>SUBSTITUTE("Sp.man: 0.00%",".",IF(VALUE("1.2")=1.2,".",","),2)</f>
        <v>Sp.man: 0.00%</v>
      </c>
      <c r="G82" s="35" t="str">
        <f>SUBSTITUTE("Sp.uti: 0.00%",".",IF(VALUE("1.2")=1.2,".",","),2)</f>
        <v>Sp.uti: 0.00%</v>
      </c>
    </row>
    <row r="83" spans="1:9" x14ac:dyDescent="0.25">
      <c r="A83" s="36" t="s">
        <v>95</v>
      </c>
      <c r="B83" s="8"/>
      <c r="C83" s="8"/>
      <c r="D83" s="8"/>
      <c r="E83" s="8"/>
      <c r="F83" s="8"/>
      <c r="G83" s="8"/>
    </row>
    <row r="84" spans="1:9" x14ac:dyDescent="0.25">
      <c r="A84" s="8"/>
      <c r="B84" s="8"/>
      <c r="C84" s="8"/>
      <c r="D84" s="8"/>
      <c r="E84" s="8"/>
      <c r="F84" s="8"/>
      <c r="G84" s="8"/>
    </row>
    <row r="85" spans="1:9" x14ac:dyDescent="0.25">
      <c r="A85" s="38" t="s">
        <v>96</v>
      </c>
      <c r="B85" s="39"/>
      <c r="C85" s="39"/>
      <c r="D85" s="39"/>
      <c r="E85" s="39"/>
      <c r="F85" s="39"/>
      <c r="G85" s="39"/>
      <c r="H85" s="40"/>
      <c r="I85" s="41"/>
    </row>
    <row r="86" spans="1:9" x14ac:dyDescent="0.25">
      <c r="B86" s="2">
        <v>15</v>
      </c>
      <c r="C86" s="3" t="s">
        <v>97</v>
      </c>
      <c r="D86" s="5" t="s">
        <v>43</v>
      </c>
      <c r="G86" s="6">
        <v>238</v>
      </c>
    </row>
    <row r="87" spans="1:9" x14ac:dyDescent="0.25">
      <c r="D87" s="35" t="str">
        <f>SUBSTITUTE("Sp.mat: 0.00%",".",IF(VALUE("1.2")=1.2,".",","),2)</f>
        <v>Sp.mat: 0.00%</v>
      </c>
      <c r="F87" s="35" t="str">
        <f>SUBSTITUTE("Sp.man: 0.00%",".",IF(VALUE("1.2")=1.2,".",","),2)</f>
        <v>Sp.man: 0.00%</v>
      </c>
      <c r="G87" s="35" t="str">
        <f>SUBSTITUTE("Sp.uti: 0.00%",".",IF(VALUE("1.2")=1.2,".",","),2)</f>
        <v>Sp.uti: 0.00%</v>
      </c>
    </row>
    <row r="88" spans="1:9" x14ac:dyDescent="0.25">
      <c r="A88" s="36" t="s">
        <v>98</v>
      </c>
      <c r="B88" s="8"/>
      <c r="C88" s="8"/>
      <c r="D88" s="8"/>
      <c r="E88" s="8"/>
      <c r="F88" s="8"/>
      <c r="G88" s="8"/>
    </row>
    <row r="89" spans="1:9" x14ac:dyDescent="0.25">
      <c r="A89" s="8"/>
      <c r="B89" s="8"/>
      <c r="C89" s="8"/>
      <c r="D89" s="8"/>
      <c r="E89" s="8"/>
      <c r="F89" s="8"/>
      <c r="G89" s="8"/>
    </row>
    <row r="90" spans="1:9" x14ac:dyDescent="0.25">
      <c r="A90" s="38" t="s">
        <v>27</v>
      </c>
      <c r="B90" s="39"/>
      <c r="C90" s="39"/>
      <c r="D90" s="39"/>
      <c r="E90" s="39"/>
      <c r="F90" s="39"/>
      <c r="G90" s="39"/>
      <c r="H90" s="40"/>
      <c r="I90" s="41"/>
    </row>
    <row r="91" spans="1:9" x14ac:dyDescent="0.25">
      <c r="B91" s="2">
        <v>16</v>
      </c>
      <c r="C91" s="3" t="s">
        <v>99</v>
      </c>
      <c r="D91" s="5" t="s">
        <v>43</v>
      </c>
      <c r="G91" s="6">
        <v>148</v>
      </c>
    </row>
    <row r="92" spans="1:9" x14ac:dyDescent="0.25">
      <c r="D92" s="35" t="str">
        <f>SUBSTITUTE("Sp.mat: 0.00%",".",IF(VALUE("1.2")=1.2,".",","),2)</f>
        <v>Sp.mat: 0.00%</v>
      </c>
      <c r="F92" s="35" t="str">
        <f>SUBSTITUTE("Sp.man: 0.00%",".",IF(VALUE("1.2")=1.2,".",","),2)</f>
        <v>Sp.man: 0.00%</v>
      </c>
      <c r="G92" s="35" t="str">
        <f>SUBSTITUTE("Sp.uti: 0.00%",".",IF(VALUE("1.2")=1.2,".",","),2)</f>
        <v>Sp.uti: 0.00%</v>
      </c>
    </row>
    <row r="93" spans="1:9" x14ac:dyDescent="0.25">
      <c r="A93" s="36" t="s">
        <v>100</v>
      </c>
      <c r="B93" s="8"/>
      <c r="C93" s="8"/>
      <c r="D93" s="8"/>
      <c r="E93" s="8"/>
      <c r="F93" s="8"/>
      <c r="G93" s="8"/>
    </row>
    <row r="94" spans="1:9" x14ac:dyDescent="0.25">
      <c r="A94" s="8"/>
      <c r="B94" s="8"/>
      <c r="C94" s="8"/>
      <c r="D94" s="8"/>
      <c r="E94" s="8"/>
      <c r="F94" s="8"/>
      <c r="G94" s="8"/>
    </row>
    <row r="95" spans="1:9" x14ac:dyDescent="0.25">
      <c r="A95" s="38" t="s">
        <v>27</v>
      </c>
      <c r="B95" s="39"/>
      <c r="C95" s="39"/>
      <c r="D95" s="39"/>
      <c r="E95" s="39"/>
      <c r="F95" s="39"/>
      <c r="G95" s="39"/>
      <c r="H95" s="40"/>
      <c r="I95" s="41"/>
    </row>
    <row r="96" spans="1:9" x14ac:dyDescent="0.25">
      <c r="B96" s="2">
        <v>17</v>
      </c>
      <c r="C96" s="3" t="s">
        <v>101</v>
      </c>
      <c r="D96" s="5" t="s">
        <v>43</v>
      </c>
      <c r="G96" s="6">
        <v>670</v>
      </c>
    </row>
    <row r="97" spans="1:19" x14ac:dyDescent="0.25">
      <c r="D97" s="35" t="str">
        <f>SUBSTITUTE("Sp.mat: 0.00%",".",IF(VALUE("1.2")=1.2,".",","),2)</f>
        <v>Sp.mat: 0.00%</v>
      </c>
      <c r="F97" s="35" t="str">
        <f>SUBSTITUTE("Sp.man: 0.00%",".",IF(VALUE("1.2")=1.2,".",","),2)</f>
        <v>Sp.man: 0.00%</v>
      </c>
      <c r="G97" s="35" t="str">
        <f>SUBSTITUTE("Sp.uti: 0.00%",".",IF(VALUE("1.2")=1.2,".",","),2)</f>
        <v>Sp.uti: 0.00%</v>
      </c>
    </row>
    <row r="98" spans="1:19" x14ac:dyDescent="0.25">
      <c r="A98" s="36" t="s">
        <v>102</v>
      </c>
      <c r="B98" s="8"/>
      <c r="C98" s="8"/>
      <c r="D98" s="8"/>
      <c r="E98" s="8"/>
      <c r="F98" s="8"/>
      <c r="G98" s="8"/>
    </row>
    <row r="99" spans="1:19" x14ac:dyDescent="0.25">
      <c r="A99" s="8"/>
      <c r="B99" s="8"/>
      <c r="C99" s="8"/>
      <c r="D99" s="8"/>
      <c r="E99" s="8"/>
      <c r="F99" s="8"/>
      <c r="G99" s="8"/>
    </row>
    <row r="100" spans="1:19" x14ac:dyDescent="0.25">
      <c r="A100" s="38" t="s">
        <v>27</v>
      </c>
      <c r="B100" s="39"/>
      <c r="C100" s="39"/>
      <c r="D100" s="39"/>
      <c r="E100" s="39"/>
      <c r="F100" s="39"/>
      <c r="G100" s="39"/>
      <c r="H100" s="40"/>
      <c r="I100" s="41"/>
    </row>
    <row r="101" spans="1:19" x14ac:dyDescent="0.25">
      <c r="B101" s="42" t="s">
        <v>51</v>
      </c>
      <c r="E101" s="4">
        <f>SUMIF(J13:J100,"1",I13:I100)</f>
        <v>0</v>
      </c>
      <c r="F101" s="4">
        <f>SUMIF(J13:J100,"2",I13:I100)</f>
        <v>0</v>
      </c>
      <c r="G101" s="4">
        <f>SUMIF(J13:J100,"3",I13:I100)</f>
        <v>0</v>
      </c>
      <c r="H101" s="4">
        <f>SUMIF(J13:J100,"4",I13:I100)</f>
        <v>0</v>
      </c>
      <c r="I101" s="4">
        <f>SUMIF(J13:J100,"5",I13:I100)</f>
        <v>0</v>
      </c>
      <c r="K101" s="4">
        <f>SUMIF(J13:J100,"3",K13:K100)</f>
        <v>0</v>
      </c>
      <c r="L101" s="4">
        <f>SUMIF(J13:J100,"3",L13:L100)</f>
        <v>0</v>
      </c>
      <c r="M101" s="4">
        <f>SUMIF(J13:J100,"3",M13:M100)</f>
        <v>0</v>
      </c>
      <c r="N101" s="4">
        <f>SUMIF(J13:J100,"4",N13:N100)</f>
        <v>0</v>
      </c>
      <c r="O101" s="4">
        <f>SUMIF(J13:J100,"4",O13:O100)</f>
        <v>0</v>
      </c>
      <c r="P101" s="4">
        <f>SUMIF(J13:J100,"4",P13:P100)</f>
        <v>0</v>
      </c>
      <c r="Q101" s="4">
        <f>SUMIF(J13:J100,"4",Q13:Q100)</f>
        <v>0</v>
      </c>
      <c r="R101" s="4">
        <f>SUMIF(J13:J100,"4",R13:R100)</f>
        <v>0</v>
      </c>
      <c r="S101" s="4">
        <f>SUMIF(J13:J100,"4",S13:S100)</f>
        <v>0</v>
      </c>
    </row>
    <row r="102" spans="1:19" hidden="1" x14ac:dyDescent="0.25">
      <c r="B102" s="42" t="s">
        <v>52</v>
      </c>
    </row>
    <row r="103" spans="1:19" hidden="1" x14ac:dyDescent="0.25">
      <c r="B103" s="42" t="s">
        <v>53</v>
      </c>
      <c r="G103" s="4">
        <f>$K$101*1</f>
        <v>0</v>
      </c>
    </row>
    <row r="104" spans="1:19" hidden="1" x14ac:dyDescent="0.25">
      <c r="B104" s="42" t="s">
        <v>54</v>
      </c>
      <c r="G104" s="4">
        <f>$L$101*1</f>
        <v>0</v>
      </c>
    </row>
    <row r="105" spans="1:19" hidden="1" x14ac:dyDescent="0.25">
      <c r="B105" s="42" t="s">
        <v>55</v>
      </c>
      <c r="G105" s="4">
        <f>G101-G103-G104</f>
        <v>0</v>
      </c>
    </row>
    <row r="106" spans="1:19" hidden="1" x14ac:dyDescent="0.25">
      <c r="B106" s="42" t="s">
        <v>56</v>
      </c>
      <c r="E106" s="4">
        <f>IF("G"="Nu",0*1,0)</f>
        <v>0</v>
      </c>
      <c r="I106" s="4">
        <f>E106</f>
        <v>0</v>
      </c>
    </row>
    <row r="107" spans="1:19" hidden="1" x14ac:dyDescent="0.25">
      <c r="B107" s="42" t="s">
        <v>57</v>
      </c>
      <c r="D107" s="43" t="str">
        <f>CONCATENATE(TEXT(0,REPLACE("#.####",2,1,"."))," x")</f>
        <v>. x</v>
      </c>
      <c r="E107" s="4">
        <f>IF("G"="Nu",0*1,0)</f>
        <v>0</v>
      </c>
      <c r="I107" s="4">
        <f>E107*0</f>
        <v>0</v>
      </c>
    </row>
    <row r="108" spans="1:19" x14ac:dyDescent="0.25">
      <c r="B108" s="42" t="s">
        <v>58</v>
      </c>
      <c r="E108" s="4">
        <f>0</f>
        <v>0</v>
      </c>
      <c r="F108" s="4">
        <f>0</f>
        <v>0</v>
      </c>
      <c r="G108" s="4">
        <f>0</f>
        <v>0</v>
      </c>
      <c r="H108" s="4">
        <f>IF(H101=0,1,H119/H101)</f>
        <v>1</v>
      </c>
    </row>
    <row r="109" spans="1:19" x14ac:dyDescent="0.25">
      <c r="B109" s="44" t="s">
        <v>59</v>
      </c>
      <c r="C109" s="45"/>
      <c r="D109" s="46"/>
      <c r="E109" s="47"/>
      <c r="F109" s="47"/>
      <c r="G109" s="48"/>
      <c r="H109" s="37"/>
      <c r="I109" s="49"/>
    </row>
    <row r="110" spans="1:19" hidden="1" x14ac:dyDescent="0.25">
      <c r="B110" s="50" t="str">
        <f>CONCATENATE("  ","Impozit manopera        ")</f>
        <v xml:space="preserve">  Impozit manopera        </v>
      </c>
      <c r="D110" s="43">
        <f>0</f>
        <v>0</v>
      </c>
      <c r="F110" s="4">
        <f>F101*F108*D110</f>
        <v>0</v>
      </c>
      <c r="I110" s="51">
        <f>F110</f>
        <v>0</v>
      </c>
    </row>
    <row r="111" spans="1:19" x14ac:dyDescent="0.25">
      <c r="B111" s="50" t="str">
        <f>CONCATENATE("  ","C.A.S.                  ")</f>
        <v xml:space="preserve">  C.A.S.                  </v>
      </c>
      <c r="D111" s="43">
        <f>0</f>
        <v>0</v>
      </c>
      <c r="F111" s="4">
        <f>(F101*F108+F110)*D111</f>
        <v>0</v>
      </c>
      <c r="I111" s="4">
        <f>F111</f>
        <v>0</v>
      </c>
    </row>
    <row r="112" spans="1:19" x14ac:dyDescent="0.25">
      <c r="B112" s="50" t="str">
        <f>CONCATENATE("  ","C.A.S.S.                ")</f>
        <v xml:space="preserve">  C.A.S.S.                </v>
      </c>
      <c r="D112" s="43">
        <f>0</f>
        <v>0</v>
      </c>
      <c r="F112" s="4">
        <f>(F101*F108+F110)*D112</f>
        <v>0</v>
      </c>
      <c r="I112" s="4">
        <f>F112</f>
        <v>0</v>
      </c>
    </row>
    <row r="113" spans="1:9" x14ac:dyDescent="0.25">
      <c r="B113" s="50" t="str">
        <f>CONCATENATE("  ","Aj.somaj                ")</f>
        <v xml:space="preserve">  Aj.somaj                </v>
      </c>
      <c r="D113" s="43">
        <f>0</f>
        <v>0</v>
      </c>
      <c r="F113" s="4">
        <f>(F101*F108+F110)*D113</f>
        <v>0</v>
      </c>
      <c r="I113" s="4">
        <f>F113</f>
        <v>0</v>
      </c>
    </row>
    <row r="114" spans="1:9" x14ac:dyDescent="0.25">
      <c r="B114" s="50" t="str">
        <f>CONCATENATE("  ","Acc. munca, boli profes.")</f>
        <v xml:space="preserve">  Acc. munca, boli profes.</v>
      </c>
      <c r="D114" s="43">
        <f>0</f>
        <v>0</v>
      </c>
      <c r="F114" s="4">
        <f>(F101*F108+F110)*D114</f>
        <v>0</v>
      </c>
      <c r="I114" s="4">
        <f>F114</f>
        <v>0</v>
      </c>
    </row>
    <row r="115" spans="1:9" x14ac:dyDescent="0.25">
      <c r="B115" s="50" t="str">
        <f>CONCATENATE("  ","Contr.Concedii Medicale ")</f>
        <v xml:space="preserve">  Contr.Concedii Medicale </v>
      </c>
      <c r="D115" s="43">
        <f>0</f>
        <v>0</v>
      </c>
      <c r="F115" s="4">
        <f>(F101*F108+F110)*D115</f>
        <v>0</v>
      </c>
      <c r="I115" s="4">
        <f>F115</f>
        <v>0</v>
      </c>
    </row>
    <row r="116" spans="1:9" x14ac:dyDescent="0.25">
      <c r="B116" s="50" t="str">
        <f>CONCATENATE("  ","Comision ITM            ")</f>
        <v xml:space="preserve">  Comision ITM            </v>
      </c>
      <c r="D116" s="43">
        <f>0</f>
        <v>0</v>
      </c>
      <c r="F116" s="4">
        <f>(F101*F108+F110)*D116</f>
        <v>0</v>
      </c>
      <c r="I116" s="4">
        <f>F116</f>
        <v>0</v>
      </c>
    </row>
    <row r="117" spans="1:9" x14ac:dyDescent="0.25">
      <c r="B117" s="50" t="str">
        <f>CONCATENATE("  ","Fond garantare salarii  ")</f>
        <v xml:space="preserve">  Fond garantare salarii  </v>
      </c>
      <c r="D117" s="43">
        <f>0</f>
        <v>0</v>
      </c>
      <c r="F117" s="4">
        <f>(F101*F108+F110)*D117</f>
        <v>0</v>
      </c>
      <c r="I117" s="4">
        <f>F117</f>
        <v>0</v>
      </c>
    </row>
    <row r="118" spans="1:9" hidden="1" x14ac:dyDescent="0.25">
      <c r="B118" s="50" t="str">
        <f>CONCATENATE("  ","Chelt.tr.aprov.,depozit.")</f>
        <v xml:space="preserve">  Chelt.tr.aprov.,depozit.</v>
      </c>
      <c r="D118" s="43">
        <f>0</f>
        <v>0</v>
      </c>
      <c r="E118" s="4">
        <f>(E101+I106+I107)*E108*D118</f>
        <v>0</v>
      </c>
      <c r="I118" s="4">
        <f>E118</f>
        <v>0</v>
      </c>
    </row>
    <row r="119" spans="1:9" x14ac:dyDescent="0.25">
      <c r="B119" s="44" t="s">
        <v>60</v>
      </c>
      <c r="C119" s="45"/>
      <c r="D119" s="46"/>
      <c r="E119" s="49">
        <f>(E101+I106+I107)*E108+E118</f>
        <v>0</v>
      </c>
      <c r="F119" s="49">
        <f>F101*F108+F110+F111+F112+F113+F114+F115+F116+F117</f>
        <v>0</v>
      </c>
      <c r="G119" s="49">
        <f>G101*G108</f>
        <v>0</v>
      </c>
      <c r="H119" s="49">
        <f>($N$101*0+$O$101*0+$P$101*0)*1</f>
        <v>0</v>
      </c>
      <c r="I119" s="49">
        <f>SUM(E119:H119)</f>
        <v>0</v>
      </c>
    </row>
    <row r="120" spans="1:9" x14ac:dyDescent="0.25">
      <c r="B120" s="44" t="s">
        <v>61</v>
      </c>
      <c r="C120" s="45"/>
      <c r="D120" s="52">
        <f>0</f>
        <v>0</v>
      </c>
      <c r="E120" s="47" t="s">
        <v>62</v>
      </c>
      <c r="F120" s="47"/>
      <c r="G120" s="48"/>
      <c r="H120" s="37"/>
      <c r="I120" s="49">
        <f>I119*D120</f>
        <v>0</v>
      </c>
    </row>
    <row r="121" spans="1:9" x14ac:dyDescent="0.25">
      <c r="B121" s="44" t="s">
        <v>63</v>
      </c>
      <c r="C121" s="45"/>
      <c r="D121" s="52">
        <f>0</f>
        <v>0</v>
      </c>
      <c r="E121" s="47" t="s">
        <v>64</v>
      </c>
      <c r="F121" s="47"/>
      <c r="G121" s="48"/>
      <c r="H121" s="37"/>
      <c r="I121" s="49">
        <f>(I119+I120)*D121</f>
        <v>0</v>
      </c>
    </row>
    <row r="122" spans="1:9" hidden="1" x14ac:dyDescent="0.25">
      <c r="B122" s="42" t="s">
        <v>56</v>
      </c>
      <c r="D122" s="47" t="str">
        <f>CONCATENATE(TEXT(0,REPLACE("#.####",2,1,"."))," x")</f>
        <v>. x</v>
      </c>
      <c r="E122" s="4">
        <f>IF("G"="Nu",0*1,0)</f>
        <v>0</v>
      </c>
      <c r="I122" s="4">
        <f>E122*0</f>
        <v>0</v>
      </c>
    </row>
    <row r="123" spans="1:9" hidden="1" x14ac:dyDescent="0.25">
      <c r="B123" s="42" t="s">
        <v>57</v>
      </c>
      <c r="D123" s="43" t="str">
        <f>CONCATENATE(TEXT(0,REPLACE("#.####",2,1,"."))," x ",TEXT(0,REPLACE("#.####",2,1,"."))," x")</f>
        <v>. x . x</v>
      </c>
      <c r="E123" s="4">
        <f>IF("G"="Nu",0*1,0)</f>
        <v>0</v>
      </c>
      <c r="I123" s="4">
        <f>E123*0*0</f>
        <v>0</v>
      </c>
    </row>
    <row r="124" spans="1:9" x14ac:dyDescent="0.25">
      <c r="B124" s="44" t="s">
        <v>65</v>
      </c>
      <c r="C124" s="45"/>
      <c r="D124" s="54" t="s">
        <v>66</v>
      </c>
      <c r="E124" s="47"/>
      <c r="F124" s="47"/>
      <c r="G124" s="48"/>
      <c r="H124" s="37"/>
      <c r="I124" s="49">
        <f>I119+I120+I121+I122+I123</f>
        <v>0</v>
      </c>
    </row>
    <row r="125" spans="1:9" x14ac:dyDescent="0.25">
      <c r="B125" s="53"/>
      <c r="C125" s="45"/>
      <c r="D125" s="46"/>
      <c r="E125" s="47"/>
      <c r="F125" s="47"/>
      <c r="G125" s="48"/>
      <c r="H125" s="37"/>
      <c r="I125" s="49"/>
    </row>
    <row r="127" spans="1:9" x14ac:dyDescent="0.25">
      <c r="A127" s="62" t="s">
        <v>424</v>
      </c>
    </row>
    <row r="128" spans="1:9" x14ac:dyDescent="0.25">
      <c r="A128" s="62" t="s">
        <v>425</v>
      </c>
    </row>
  </sheetData>
  <mergeCells count="42">
    <mergeCell ref="A88:G89"/>
    <mergeCell ref="A90:G90"/>
    <mergeCell ref="A93:G94"/>
    <mergeCell ref="A95:G95"/>
    <mergeCell ref="A98:G99"/>
    <mergeCell ref="A100:G100"/>
    <mergeCell ref="A73:G74"/>
    <mergeCell ref="A75:G75"/>
    <mergeCell ref="A78:G79"/>
    <mergeCell ref="A80:G80"/>
    <mergeCell ref="A83:G84"/>
    <mergeCell ref="A85:G85"/>
    <mergeCell ref="A58:G59"/>
    <mergeCell ref="A60:G60"/>
    <mergeCell ref="A63:G64"/>
    <mergeCell ref="A65:G65"/>
    <mergeCell ref="A68:G69"/>
    <mergeCell ref="A70:G70"/>
    <mergeCell ref="A44:G44"/>
    <mergeCell ref="A45:I45"/>
    <mergeCell ref="A48:G49"/>
    <mergeCell ref="A50:G50"/>
    <mergeCell ref="A53:G54"/>
    <mergeCell ref="A55:G55"/>
    <mergeCell ref="A31:G32"/>
    <mergeCell ref="A33:G33"/>
    <mergeCell ref="A34:I34"/>
    <mergeCell ref="A37:G38"/>
    <mergeCell ref="A39:G39"/>
    <mergeCell ref="A42:G43"/>
    <mergeCell ref="A17:G17"/>
    <mergeCell ref="A20:G21"/>
    <mergeCell ref="A22:G22"/>
    <mergeCell ref="A23:I23"/>
    <mergeCell ref="A26:G27"/>
    <mergeCell ref="A28:G28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5" max="16383" man="1"/>
    <brk id="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2"/>
  <sheetViews>
    <sheetView topLeftCell="A126" workbookViewId="0">
      <selection activeCell="T159" sqref="T159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103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104</v>
      </c>
      <c r="D13" s="30" t="s">
        <v>31</v>
      </c>
      <c r="E13" s="31"/>
      <c r="F13" s="31"/>
      <c r="G13" s="32">
        <v>2912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105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106</v>
      </c>
      <c r="D18" s="5" t="s">
        <v>31</v>
      </c>
      <c r="G18" s="6">
        <v>2912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107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108</v>
      </c>
      <c r="D23" s="5" t="s">
        <v>109</v>
      </c>
      <c r="G23" s="6">
        <v>26.05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110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27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111</v>
      </c>
      <c r="D28" s="5" t="s">
        <v>25</v>
      </c>
      <c r="G28" s="6">
        <v>60.16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112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38" t="s">
        <v>27</v>
      </c>
      <c r="B32" s="39"/>
      <c r="C32" s="39"/>
      <c r="D32" s="39"/>
      <c r="E32" s="39"/>
      <c r="F32" s="39"/>
      <c r="G32" s="39"/>
      <c r="H32" s="40"/>
      <c r="I32" s="41"/>
    </row>
    <row r="33" spans="1:9" x14ac:dyDescent="0.25">
      <c r="B33" s="2">
        <v>5</v>
      </c>
      <c r="C33" s="3" t="s">
        <v>113</v>
      </c>
      <c r="D33" s="5" t="s">
        <v>25</v>
      </c>
      <c r="G33" s="6">
        <v>1041</v>
      </c>
    </row>
    <row r="34" spans="1:9" x14ac:dyDescent="0.25">
      <c r="D34" s="35" t="str">
        <f>SUBSTITUTE("Sp.mat: 0.00%",".",IF(VALUE("1.2")=1.2,".",","),2)</f>
        <v>Sp.mat: 0.00%</v>
      </c>
      <c r="F34" s="35" t="str">
        <f>SUBSTITUTE("Sp.man: 0.00%",".",IF(VALUE("1.2")=1.2,".",","),2)</f>
        <v>Sp.man: 0.00%</v>
      </c>
      <c r="G34" s="35" t="str">
        <f>SUBSTITUTE("Sp.uti: 0.00%",".",IF(VALUE("1.2")=1.2,".",","),2)</f>
        <v>Sp.uti: 0.00%</v>
      </c>
    </row>
    <row r="35" spans="1:9" x14ac:dyDescent="0.25">
      <c r="A35" s="36" t="s">
        <v>114</v>
      </c>
      <c r="B35" s="8"/>
      <c r="C35" s="8"/>
      <c r="D35" s="8"/>
      <c r="E35" s="8"/>
      <c r="F35" s="8"/>
      <c r="G35" s="8"/>
    </row>
    <row r="36" spans="1:9" x14ac:dyDescent="0.25">
      <c r="A36" s="8"/>
      <c r="B36" s="8"/>
      <c r="C36" s="8"/>
      <c r="D36" s="8"/>
      <c r="E36" s="8"/>
      <c r="F36" s="8"/>
      <c r="G36" s="8"/>
    </row>
    <row r="37" spans="1:9" x14ac:dyDescent="0.25">
      <c r="A37" s="38" t="s">
        <v>27</v>
      </c>
      <c r="B37" s="39"/>
      <c r="C37" s="39"/>
      <c r="D37" s="39"/>
      <c r="E37" s="39"/>
      <c r="F37" s="39"/>
      <c r="G37" s="39"/>
      <c r="H37" s="40"/>
      <c r="I37" s="41"/>
    </row>
    <row r="38" spans="1:9" x14ac:dyDescent="0.25">
      <c r="B38" s="2">
        <v>6</v>
      </c>
      <c r="C38" s="3" t="s">
        <v>115</v>
      </c>
      <c r="D38" s="5" t="s">
        <v>109</v>
      </c>
      <c r="G38" s="6">
        <v>10.41</v>
      </c>
    </row>
    <row r="39" spans="1:9" x14ac:dyDescent="0.25">
      <c r="D39" s="35" t="str">
        <f>SUBSTITUTE("Sp.mat: 0.00%",".",IF(VALUE("1.2")=1.2,".",","),2)</f>
        <v>Sp.mat: 0.00%</v>
      </c>
      <c r="F39" s="35" t="str">
        <f>SUBSTITUTE("Sp.man: 0.00%",".",IF(VALUE("1.2")=1.2,".",","),2)</f>
        <v>Sp.man: 0.00%</v>
      </c>
      <c r="G39" s="35" t="str">
        <f>SUBSTITUTE("Sp.uti: 0.00%",".",IF(VALUE("1.2")=1.2,".",","),2)</f>
        <v>Sp.uti: 0.00%</v>
      </c>
    </row>
    <row r="40" spans="1:9" x14ac:dyDescent="0.25">
      <c r="A40" s="36" t="s">
        <v>116</v>
      </c>
      <c r="B40" s="8"/>
      <c r="C40" s="8"/>
      <c r="D40" s="8"/>
      <c r="E40" s="8"/>
      <c r="F40" s="8"/>
      <c r="G40" s="8"/>
    </row>
    <row r="41" spans="1:9" x14ac:dyDescent="0.25">
      <c r="A41" s="8"/>
      <c r="B41" s="8"/>
      <c r="C41" s="8"/>
      <c r="D41" s="8"/>
      <c r="E41" s="8"/>
      <c r="F41" s="8"/>
      <c r="G41" s="8"/>
    </row>
    <row r="42" spans="1:9" x14ac:dyDescent="0.25">
      <c r="A42" s="38" t="s">
        <v>27</v>
      </c>
      <c r="B42" s="39"/>
      <c r="C42" s="39"/>
      <c r="D42" s="39"/>
      <c r="E42" s="39"/>
      <c r="F42" s="39"/>
      <c r="G42" s="39"/>
      <c r="H42" s="40"/>
      <c r="I42" s="41"/>
    </row>
    <row r="43" spans="1:9" x14ac:dyDescent="0.25">
      <c r="B43" s="2">
        <v>7</v>
      </c>
      <c r="C43" s="3" t="s">
        <v>117</v>
      </c>
      <c r="D43" s="5" t="s">
        <v>118</v>
      </c>
      <c r="G43" s="6">
        <v>48</v>
      </c>
    </row>
    <row r="44" spans="1:9" x14ac:dyDescent="0.25">
      <c r="D44" s="35" t="str">
        <f>SUBSTITUTE("Sp.mat: 0.00%",".",IF(VALUE("1.2")=1.2,".",","),2)</f>
        <v>Sp.mat: 0.00%</v>
      </c>
      <c r="F44" s="35" t="str">
        <f>SUBSTITUTE("Sp.man: 0.00%",".",IF(VALUE("1.2")=1.2,".",","),2)</f>
        <v>Sp.man: 0.00%</v>
      </c>
      <c r="G44" s="35" t="str">
        <f>SUBSTITUTE("Sp.uti: 0.00%",".",IF(VALUE("1.2")=1.2,".",","),2)</f>
        <v>Sp.uti: 0.00%</v>
      </c>
    </row>
    <row r="45" spans="1:9" x14ac:dyDescent="0.25">
      <c r="A45" s="36" t="s">
        <v>119</v>
      </c>
      <c r="B45" s="8"/>
      <c r="C45" s="8"/>
      <c r="D45" s="8"/>
      <c r="E45" s="8"/>
      <c r="F45" s="8"/>
      <c r="G45" s="8"/>
    </row>
    <row r="46" spans="1:9" x14ac:dyDescent="0.25">
      <c r="A46" s="8"/>
      <c r="B46" s="8"/>
      <c r="C46" s="8"/>
      <c r="D46" s="8"/>
      <c r="E46" s="8"/>
      <c r="F46" s="8"/>
      <c r="G46" s="8"/>
    </row>
    <row r="47" spans="1:9" x14ac:dyDescent="0.25">
      <c r="A47" s="38" t="s">
        <v>27</v>
      </c>
      <c r="B47" s="39"/>
      <c r="C47" s="39"/>
      <c r="D47" s="39"/>
      <c r="E47" s="39"/>
      <c r="F47" s="39"/>
      <c r="G47" s="39"/>
      <c r="H47" s="40"/>
      <c r="I47" s="41"/>
    </row>
    <row r="48" spans="1:9" x14ac:dyDescent="0.25">
      <c r="B48" s="2">
        <v>8</v>
      </c>
      <c r="C48" s="3" t="s">
        <v>120</v>
      </c>
      <c r="D48" s="5" t="s">
        <v>118</v>
      </c>
      <c r="G48" s="6">
        <v>8</v>
      </c>
    </row>
    <row r="49" spans="1:9" x14ac:dyDescent="0.25">
      <c r="D49" s="35" t="str">
        <f>SUBSTITUTE("Sp.mat: 0.00%",".",IF(VALUE("1.2")=1.2,".",","),2)</f>
        <v>Sp.mat: 0.00%</v>
      </c>
      <c r="F49" s="35" t="str">
        <f>SUBSTITUTE("Sp.man: 0.00%",".",IF(VALUE("1.2")=1.2,".",","),2)</f>
        <v>Sp.man: 0.00%</v>
      </c>
      <c r="G49" s="35" t="str">
        <f>SUBSTITUTE("Sp.uti: 0.00%",".",IF(VALUE("1.2")=1.2,".",","),2)</f>
        <v>Sp.uti: 0.00%</v>
      </c>
    </row>
    <row r="50" spans="1:9" x14ac:dyDescent="0.25">
      <c r="A50" s="36" t="s">
        <v>121</v>
      </c>
      <c r="B50" s="8"/>
      <c r="C50" s="8"/>
      <c r="D50" s="8"/>
      <c r="E50" s="8"/>
      <c r="F50" s="8"/>
      <c r="G50" s="8"/>
    </row>
    <row r="51" spans="1:9" x14ac:dyDescent="0.25">
      <c r="A51" s="8"/>
      <c r="B51" s="8"/>
      <c r="C51" s="8"/>
      <c r="D51" s="8"/>
      <c r="E51" s="8"/>
      <c r="F51" s="8"/>
      <c r="G51" s="8"/>
    </row>
    <row r="52" spans="1:9" x14ac:dyDescent="0.25">
      <c r="A52" s="38" t="s">
        <v>27</v>
      </c>
      <c r="B52" s="39"/>
      <c r="C52" s="39"/>
      <c r="D52" s="39"/>
      <c r="E52" s="39"/>
      <c r="F52" s="39"/>
      <c r="G52" s="39"/>
      <c r="H52" s="40"/>
      <c r="I52" s="41"/>
    </row>
    <row r="53" spans="1:9" x14ac:dyDescent="0.25">
      <c r="B53" s="2">
        <v>9</v>
      </c>
      <c r="C53" s="3" t="s">
        <v>122</v>
      </c>
      <c r="D53" s="5" t="s">
        <v>118</v>
      </c>
      <c r="G53" s="6">
        <v>580</v>
      </c>
    </row>
    <row r="54" spans="1:9" x14ac:dyDescent="0.25">
      <c r="D54" s="35" t="str">
        <f>SUBSTITUTE("Sp.mat: 0.00%",".",IF(VALUE("1.2")=1.2,".",","),2)</f>
        <v>Sp.mat: 0.00%</v>
      </c>
      <c r="F54" s="35" t="str">
        <f>SUBSTITUTE("Sp.man: 0.00%",".",IF(VALUE("1.2")=1.2,".",","),2)</f>
        <v>Sp.man: 0.00%</v>
      </c>
      <c r="G54" s="35" t="str">
        <f>SUBSTITUTE("Sp.uti: 0.00%",".",IF(VALUE("1.2")=1.2,".",","),2)</f>
        <v>Sp.uti: 0.00%</v>
      </c>
    </row>
    <row r="55" spans="1:9" x14ac:dyDescent="0.25">
      <c r="A55" s="36" t="s">
        <v>123</v>
      </c>
      <c r="B55" s="8"/>
      <c r="C55" s="8"/>
      <c r="D55" s="8"/>
      <c r="E55" s="8"/>
      <c r="F55" s="8"/>
      <c r="G55" s="8"/>
    </row>
    <row r="56" spans="1:9" x14ac:dyDescent="0.25">
      <c r="A56" s="8"/>
      <c r="B56" s="8"/>
      <c r="C56" s="8"/>
      <c r="D56" s="8"/>
      <c r="E56" s="8"/>
      <c r="F56" s="8"/>
      <c r="G56" s="8"/>
    </row>
    <row r="57" spans="1:9" x14ac:dyDescent="0.25">
      <c r="A57" s="38" t="s">
        <v>27</v>
      </c>
      <c r="B57" s="39"/>
      <c r="C57" s="39"/>
      <c r="D57" s="39"/>
      <c r="E57" s="39"/>
      <c r="F57" s="39"/>
      <c r="G57" s="39"/>
      <c r="H57" s="40"/>
      <c r="I57" s="41"/>
    </row>
    <row r="58" spans="1:9" x14ac:dyDescent="0.25">
      <c r="B58" s="2">
        <v>10</v>
      </c>
      <c r="C58" s="3" t="s">
        <v>124</v>
      </c>
      <c r="D58" s="5" t="s">
        <v>118</v>
      </c>
      <c r="G58" s="6">
        <v>60</v>
      </c>
    </row>
    <row r="59" spans="1:9" x14ac:dyDescent="0.25">
      <c r="D59" s="35" t="str">
        <f>SUBSTITUTE("Sp.mat: 0.00%",".",IF(VALUE("1.2")=1.2,".",","),2)</f>
        <v>Sp.mat: 0.00%</v>
      </c>
      <c r="F59" s="35" t="str">
        <f>SUBSTITUTE("Sp.man: 0.00%",".",IF(VALUE("1.2")=1.2,".",","),2)</f>
        <v>Sp.man: 0.00%</v>
      </c>
      <c r="G59" s="35" t="str">
        <f>SUBSTITUTE("Sp.uti: 0.00%",".",IF(VALUE("1.2")=1.2,".",","),2)</f>
        <v>Sp.uti: 0.00%</v>
      </c>
    </row>
    <row r="60" spans="1:9" x14ac:dyDescent="0.25">
      <c r="A60" s="36" t="s">
        <v>125</v>
      </c>
      <c r="B60" s="8"/>
      <c r="C60" s="8"/>
      <c r="D60" s="8"/>
      <c r="E60" s="8"/>
      <c r="F60" s="8"/>
      <c r="G60" s="8"/>
    </row>
    <row r="61" spans="1:9" x14ac:dyDescent="0.25">
      <c r="A61" s="8"/>
      <c r="B61" s="8"/>
      <c r="C61" s="8"/>
      <c r="D61" s="8"/>
      <c r="E61" s="8"/>
      <c r="F61" s="8"/>
      <c r="G61" s="8"/>
    </row>
    <row r="62" spans="1:9" x14ac:dyDescent="0.25">
      <c r="A62" s="56" t="s">
        <v>27</v>
      </c>
      <c r="B62" s="57"/>
      <c r="C62" s="57"/>
      <c r="D62" s="57"/>
      <c r="E62" s="57"/>
      <c r="F62" s="57"/>
      <c r="G62" s="57"/>
      <c r="H62" s="58"/>
      <c r="I62" s="59"/>
    </row>
    <row r="63" spans="1:9" x14ac:dyDescent="0.25">
      <c r="A63" s="61" t="s">
        <v>126</v>
      </c>
      <c r="B63" s="61"/>
      <c r="C63" s="61"/>
      <c r="D63" s="61"/>
      <c r="E63" s="61"/>
      <c r="F63" s="61"/>
      <c r="G63" s="61"/>
      <c r="H63" s="61"/>
      <c r="I63" s="61"/>
    </row>
    <row r="64" spans="1:9" x14ac:dyDescent="0.25">
      <c r="B64" s="2">
        <v>11</v>
      </c>
      <c r="C64" s="3" t="s">
        <v>127</v>
      </c>
      <c r="D64" s="5" t="s">
        <v>94</v>
      </c>
      <c r="G64" s="6">
        <v>48</v>
      </c>
    </row>
    <row r="65" spans="1:9" x14ac:dyDescent="0.25">
      <c r="D65" s="35" t="str">
        <f>SUBSTITUTE("Sp.mat: 0.00%",".",IF(VALUE("1.2")=1.2,".",","),2)</f>
        <v>Sp.mat: 0.00%</v>
      </c>
      <c r="F65" s="35" t="str">
        <f>SUBSTITUTE("Sp.man: 0.00%",".",IF(VALUE("1.2")=1.2,".",","),2)</f>
        <v>Sp.man: 0.00%</v>
      </c>
      <c r="G65" s="35" t="str">
        <f>SUBSTITUTE("Sp.uti: 0.00%",".",IF(VALUE("1.2")=1.2,".",","),2)</f>
        <v>Sp.uti: 0.00%</v>
      </c>
    </row>
    <row r="66" spans="1:9" x14ac:dyDescent="0.25">
      <c r="A66" s="36" t="s">
        <v>128</v>
      </c>
      <c r="B66" s="8"/>
      <c r="C66" s="8"/>
      <c r="D66" s="8"/>
      <c r="E66" s="8"/>
      <c r="F66" s="8"/>
      <c r="G66" s="8"/>
    </row>
    <row r="67" spans="1:9" x14ac:dyDescent="0.25">
      <c r="A67" s="8"/>
      <c r="B67" s="8"/>
      <c r="C67" s="8"/>
      <c r="D67" s="8"/>
      <c r="E67" s="8"/>
      <c r="F67" s="8"/>
      <c r="G67" s="8"/>
    </row>
    <row r="68" spans="1:9" x14ac:dyDescent="0.25">
      <c r="A68" s="56" t="s">
        <v>27</v>
      </c>
      <c r="B68" s="57"/>
      <c r="C68" s="57"/>
      <c r="D68" s="57"/>
      <c r="E68" s="57"/>
      <c r="F68" s="57"/>
      <c r="G68" s="57"/>
      <c r="H68" s="58"/>
      <c r="I68" s="59"/>
    </row>
    <row r="69" spans="1:9" x14ac:dyDescent="0.25">
      <c r="A69" s="61" t="s">
        <v>129</v>
      </c>
      <c r="B69" s="61"/>
      <c r="C69" s="61"/>
      <c r="D69" s="61"/>
      <c r="E69" s="61"/>
      <c r="F69" s="61"/>
      <c r="G69" s="61"/>
      <c r="H69" s="61"/>
      <c r="I69" s="61"/>
    </row>
    <row r="70" spans="1:9" x14ac:dyDescent="0.25">
      <c r="B70" s="2">
        <v>12</v>
      </c>
      <c r="C70" s="3" t="s">
        <v>130</v>
      </c>
      <c r="D70" s="5" t="s">
        <v>25</v>
      </c>
      <c r="G70" s="6">
        <v>89</v>
      </c>
    </row>
    <row r="71" spans="1:9" x14ac:dyDescent="0.25">
      <c r="D71" s="35" t="str">
        <f>SUBSTITUTE("Sp.mat: 0.00%",".",IF(VALUE("1.2")=1.2,".",","),2)</f>
        <v>Sp.mat: 0.00%</v>
      </c>
      <c r="F71" s="35" t="str">
        <f>SUBSTITUTE("Sp.man: 0.00%",".",IF(VALUE("1.2")=1.2,".",","),2)</f>
        <v>Sp.man: 0.00%</v>
      </c>
      <c r="G71" s="35" t="str">
        <f>SUBSTITUTE("Sp.uti: 0.00%",".",IF(VALUE("1.2")=1.2,".",","),2)</f>
        <v>Sp.uti: 0.00%</v>
      </c>
    </row>
    <row r="72" spans="1:9" x14ac:dyDescent="0.25">
      <c r="A72" s="36" t="s">
        <v>131</v>
      </c>
      <c r="B72" s="8"/>
      <c r="C72" s="8"/>
      <c r="D72" s="8"/>
      <c r="E72" s="8"/>
      <c r="F72" s="8"/>
      <c r="G72" s="8"/>
    </row>
    <row r="73" spans="1:9" x14ac:dyDescent="0.25">
      <c r="A73" s="8"/>
      <c r="B73" s="8"/>
      <c r="C73" s="8"/>
      <c r="D73" s="8"/>
      <c r="E73" s="8"/>
      <c r="F73" s="8"/>
      <c r="G73" s="8"/>
    </row>
    <row r="74" spans="1:9" x14ac:dyDescent="0.25">
      <c r="A74" s="38" t="s">
        <v>27</v>
      </c>
      <c r="B74" s="39"/>
      <c r="C74" s="39"/>
      <c r="D74" s="39"/>
      <c r="E74" s="39"/>
      <c r="F74" s="39"/>
      <c r="G74" s="39"/>
      <c r="H74" s="40"/>
      <c r="I74" s="41"/>
    </row>
    <row r="75" spans="1:9" x14ac:dyDescent="0.25">
      <c r="B75" s="2">
        <v>13</v>
      </c>
      <c r="C75" s="3" t="s">
        <v>132</v>
      </c>
      <c r="D75" s="5" t="s">
        <v>25</v>
      </c>
      <c r="G75" s="6">
        <v>320</v>
      </c>
    </row>
    <row r="76" spans="1:9" x14ac:dyDescent="0.25">
      <c r="D76" s="35" t="str">
        <f>SUBSTITUTE("Sp.mat: 0.00%",".",IF(VALUE("1.2")=1.2,".",","),2)</f>
        <v>Sp.mat: 0.00%</v>
      </c>
      <c r="F76" s="35" t="str">
        <f>SUBSTITUTE("Sp.man: 0.00%",".",IF(VALUE("1.2")=1.2,".",","),2)</f>
        <v>Sp.man: 0.00%</v>
      </c>
      <c r="G76" s="35" t="str">
        <f>SUBSTITUTE("Sp.uti: 0.00%",".",IF(VALUE("1.2")=1.2,".",","),2)</f>
        <v>Sp.uti: 0.00%</v>
      </c>
    </row>
    <row r="77" spans="1:9" x14ac:dyDescent="0.25">
      <c r="A77" s="36" t="s">
        <v>133</v>
      </c>
      <c r="B77" s="8"/>
      <c r="C77" s="8"/>
      <c r="D77" s="8"/>
      <c r="E77" s="8"/>
      <c r="F77" s="8"/>
      <c r="G77" s="8"/>
    </row>
    <row r="78" spans="1:9" x14ac:dyDescent="0.25">
      <c r="A78" s="8"/>
      <c r="B78" s="8"/>
      <c r="C78" s="8"/>
      <c r="D78" s="8"/>
      <c r="E78" s="8"/>
      <c r="F78" s="8"/>
      <c r="G78" s="8"/>
    </row>
    <row r="79" spans="1:9" x14ac:dyDescent="0.25">
      <c r="A79" s="38" t="s">
        <v>27</v>
      </c>
      <c r="B79" s="39"/>
      <c r="C79" s="39"/>
      <c r="D79" s="39"/>
      <c r="E79" s="39"/>
      <c r="F79" s="39"/>
      <c r="G79" s="39"/>
      <c r="H79" s="40"/>
      <c r="I79" s="41"/>
    </row>
    <row r="80" spans="1:9" x14ac:dyDescent="0.25">
      <c r="B80" s="2">
        <v>14</v>
      </c>
      <c r="C80" s="3" t="s">
        <v>134</v>
      </c>
      <c r="D80" s="5" t="s">
        <v>118</v>
      </c>
      <c r="G80" s="6">
        <v>48</v>
      </c>
    </row>
    <row r="81" spans="1:9" x14ac:dyDescent="0.25">
      <c r="D81" s="35" t="str">
        <f>SUBSTITUTE("Sp.mat: 0.00%",".",IF(VALUE("1.2")=1.2,".",","),2)</f>
        <v>Sp.mat: 0.00%</v>
      </c>
      <c r="F81" s="35" t="str">
        <f>SUBSTITUTE("Sp.man: 0.00%",".",IF(VALUE("1.2")=1.2,".",","),2)</f>
        <v>Sp.man: 0.00%</v>
      </c>
      <c r="G81" s="35" t="str">
        <f>SUBSTITUTE("Sp.uti: 0.00%",".",IF(VALUE("1.2")=1.2,".",","),2)</f>
        <v>Sp.uti: 0.00%</v>
      </c>
    </row>
    <row r="82" spans="1:9" x14ac:dyDescent="0.25">
      <c r="A82" s="36" t="s">
        <v>135</v>
      </c>
      <c r="B82" s="8"/>
      <c r="C82" s="8"/>
      <c r="D82" s="8"/>
      <c r="E82" s="8"/>
      <c r="F82" s="8"/>
      <c r="G82" s="8"/>
    </row>
    <row r="83" spans="1:9" x14ac:dyDescent="0.25">
      <c r="A83" s="8"/>
      <c r="B83" s="8"/>
      <c r="C83" s="8"/>
      <c r="D83" s="8"/>
      <c r="E83" s="8"/>
      <c r="F83" s="8"/>
      <c r="G83" s="8"/>
    </row>
    <row r="84" spans="1:9" x14ac:dyDescent="0.25">
      <c r="A84" s="38" t="s">
        <v>27</v>
      </c>
      <c r="B84" s="39"/>
      <c r="C84" s="39"/>
      <c r="D84" s="39"/>
      <c r="E84" s="39"/>
      <c r="F84" s="39"/>
      <c r="G84" s="39"/>
      <c r="H84" s="40"/>
      <c r="I84" s="41"/>
    </row>
    <row r="85" spans="1:9" x14ac:dyDescent="0.25">
      <c r="B85" s="2">
        <v>15</v>
      </c>
      <c r="C85" s="3" t="s">
        <v>136</v>
      </c>
      <c r="D85" s="5" t="s">
        <v>94</v>
      </c>
      <c r="G85" s="6">
        <v>8</v>
      </c>
    </row>
    <row r="86" spans="1:9" x14ac:dyDescent="0.25">
      <c r="D86" s="35" t="str">
        <f>SUBSTITUTE("Sp.mat: 0.00%",".",IF(VALUE("1.2")=1.2,".",","),2)</f>
        <v>Sp.mat: 0.00%</v>
      </c>
      <c r="F86" s="35" t="str">
        <f>SUBSTITUTE("Sp.man: 0.00%",".",IF(VALUE("1.2")=1.2,".",","),2)</f>
        <v>Sp.man: 0.00%</v>
      </c>
      <c r="G86" s="35" t="str">
        <f>SUBSTITUTE("Sp.uti: 0.00%",".",IF(VALUE("1.2")=1.2,".",","),2)</f>
        <v>Sp.uti: 0.00%</v>
      </c>
    </row>
    <row r="87" spans="1:9" x14ac:dyDescent="0.25">
      <c r="A87" s="36" t="s">
        <v>137</v>
      </c>
      <c r="B87" s="8"/>
      <c r="C87" s="8"/>
      <c r="D87" s="8"/>
      <c r="E87" s="8"/>
      <c r="F87" s="8"/>
      <c r="G87" s="8"/>
    </row>
    <row r="88" spans="1:9" x14ac:dyDescent="0.25">
      <c r="A88" s="8"/>
      <c r="B88" s="8"/>
      <c r="C88" s="8"/>
      <c r="D88" s="8"/>
      <c r="E88" s="8"/>
      <c r="F88" s="8"/>
      <c r="G88" s="8"/>
    </row>
    <row r="89" spans="1:9" x14ac:dyDescent="0.25">
      <c r="A89" s="38" t="s">
        <v>27</v>
      </c>
      <c r="B89" s="39"/>
      <c r="C89" s="39"/>
      <c r="D89" s="39"/>
      <c r="E89" s="39"/>
      <c r="F89" s="39"/>
      <c r="G89" s="39"/>
      <c r="H89" s="40"/>
      <c r="I89" s="41"/>
    </row>
    <row r="90" spans="1:9" x14ac:dyDescent="0.25">
      <c r="B90" s="2">
        <v>16</v>
      </c>
      <c r="C90" s="3" t="s">
        <v>138</v>
      </c>
      <c r="D90" s="5" t="s">
        <v>94</v>
      </c>
      <c r="G90" s="6">
        <v>8</v>
      </c>
    </row>
    <row r="91" spans="1:9" x14ac:dyDescent="0.25">
      <c r="D91" s="35" t="str">
        <f>SUBSTITUTE("Sp.mat: 0.00%",".",IF(VALUE("1.2")=1.2,".",","),2)</f>
        <v>Sp.mat: 0.00%</v>
      </c>
      <c r="F91" s="35" t="str">
        <f>SUBSTITUTE("Sp.man: 0.00%",".",IF(VALUE("1.2")=1.2,".",","),2)</f>
        <v>Sp.man: 0.00%</v>
      </c>
      <c r="G91" s="35" t="str">
        <f>SUBSTITUTE("Sp.uti: 0.00%",".",IF(VALUE("1.2")=1.2,".",","),2)</f>
        <v>Sp.uti: 0.00%</v>
      </c>
    </row>
    <row r="92" spans="1:9" x14ac:dyDescent="0.25">
      <c r="A92" s="36" t="s">
        <v>139</v>
      </c>
      <c r="B92" s="8"/>
      <c r="C92" s="8"/>
      <c r="D92" s="8"/>
      <c r="E92" s="8"/>
      <c r="F92" s="8"/>
      <c r="G92" s="8"/>
    </row>
    <row r="93" spans="1:9" x14ac:dyDescent="0.25">
      <c r="A93" s="8"/>
      <c r="B93" s="8"/>
      <c r="C93" s="8"/>
      <c r="D93" s="8"/>
      <c r="E93" s="8"/>
      <c r="F93" s="8"/>
      <c r="G93" s="8"/>
    </row>
    <row r="94" spans="1:9" x14ac:dyDescent="0.25">
      <c r="A94" s="38" t="s">
        <v>27</v>
      </c>
      <c r="B94" s="39"/>
      <c r="C94" s="39"/>
      <c r="D94" s="39"/>
      <c r="E94" s="39"/>
      <c r="F94" s="39"/>
      <c r="G94" s="39"/>
      <c r="H94" s="40"/>
      <c r="I94" s="41"/>
    </row>
    <row r="95" spans="1:9" x14ac:dyDescent="0.25">
      <c r="B95" s="2">
        <v>17</v>
      </c>
      <c r="C95" s="3" t="s">
        <v>140</v>
      </c>
      <c r="D95" s="5" t="s">
        <v>94</v>
      </c>
      <c r="G95" s="6">
        <v>8</v>
      </c>
    </row>
    <row r="96" spans="1:9" x14ac:dyDescent="0.25">
      <c r="D96" s="35" t="str">
        <f>SUBSTITUTE("Sp.mat: -100.00%",".",IF(VALUE("1.2")=1.2,".",","),2)</f>
        <v>Sp.mat: -100.00%</v>
      </c>
      <c r="F96" s="35" t="str">
        <f>SUBSTITUTE("Sp.man: 0.00%",".",IF(VALUE("1.2")=1.2,".",","),2)</f>
        <v>Sp.man: 0.00%</v>
      </c>
      <c r="G96" s="35" t="str">
        <f>SUBSTITUTE("Sp.uti: 0.00%",".",IF(VALUE("1.2")=1.2,".",","),2)</f>
        <v>Sp.uti: 0.00%</v>
      </c>
    </row>
    <row r="97" spans="1:9" x14ac:dyDescent="0.25">
      <c r="A97" s="36" t="s">
        <v>141</v>
      </c>
      <c r="B97" s="8"/>
      <c r="C97" s="8"/>
      <c r="D97" s="8"/>
      <c r="E97" s="8"/>
      <c r="F97" s="8"/>
      <c r="G97" s="8"/>
    </row>
    <row r="98" spans="1:9" x14ac:dyDescent="0.25">
      <c r="A98" s="8"/>
      <c r="B98" s="8"/>
      <c r="C98" s="8"/>
      <c r="D98" s="8"/>
      <c r="E98" s="8"/>
      <c r="F98" s="8"/>
      <c r="G98" s="8"/>
    </row>
    <row r="99" spans="1:9" x14ac:dyDescent="0.25">
      <c r="A99" s="38" t="s">
        <v>86</v>
      </c>
      <c r="B99" s="39"/>
      <c r="C99" s="39"/>
      <c r="D99" s="39"/>
      <c r="E99" s="39"/>
      <c r="F99" s="39"/>
      <c r="G99" s="39"/>
      <c r="H99" s="40"/>
      <c r="I99" s="41"/>
    </row>
    <row r="100" spans="1:9" x14ac:dyDescent="0.25">
      <c r="B100" s="2">
        <v>18</v>
      </c>
      <c r="C100" s="3" t="s">
        <v>142</v>
      </c>
      <c r="D100" s="5" t="s">
        <v>94</v>
      </c>
      <c r="G100" s="6">
        <v>8</v>
      </c>
    </row>
    <row r="101" spans="1:9" x14ac:dyDescent="0.25">
      <c r="D101" s="35" t="str">
        <f>SUBSTITUTE("Sp.mat: 0.00%",".",IF(VALUE("1.2")=1.2,".",","),2)</f>
        <v>Sp.mat: 0.00%</v>
      </c>
      <c r="F101" s="35" t="str">
        <f>SUBSTITUTE("Sp.man: 0.00%",".",IF(VALUE("1.2")=1.2,".",","),2)</f>
        <v>Sp.man: 0.00%</v>
      </c>
      <c r="G101" s="35" t="str">
        <f>SUBSTITUTE("Sp.uti: 0.00%",".",IF(VALUE("1.2")=1.2,".",","),2)</f>
        <v>Sp.uti: 0.00%</v>
      </c>
    </row>
    <row r="102" spans="1:9" x14ac:dyDescent="0.25">
      <c r="A102" s="36" t="s">
        <v>143</v>
      </c>
      <c r="B102" s="8"/>
      <c r="C102" s="8"/>
      <c r="D102" s="8"/>
      <c r="E102" s="8"/>
      <c r="F102" s="8"/>
      <c r="G102" s="8"/>
    </row>
    <row r="103" spans="1:9" x14ac:dyDescent="0.25">
      <c r="A103" s="8"/>
      <c r="B103" s="8"/>
      <c r="C103" s="8"/>
      <c r="D103" s="8"/>
      <c r="E103" s="8"/>
      <c r="F103" s="8"/>
      <c r="G103" s="8"/>
    </row>
    <row r="104" spans="1:9" x14ac:dyDescent="0.25">
      <c r="A104" s="38" t="s">
        <v>27</v>
      </c>
      <c r="B104" s="39"/>
      <c r="C104" s="39"/>
      <c r="D104" s="39"/>
      <c r="E104" s="39"/>
      <c r="F104" s="39"/>
      <c r="G104" s="39"/>
      <c r="H104" s="40"/>
      <c r="I104" s="41"/>
    </row>
    <row r="105" spans="1:9" x14ac:dyDescent="0.25">
      <c r="B105" s="2">
        <v>19</v>
      </c>
      <c r="C105" s="3" t="s">
        <v>144</v>
      </c>
      <c r="D105" s="5" t="s">
        <v>145</v>
      </c>
      <c r="G105" s="6">
        <v>48</v>
      </c>
    </row>
    <row r="106" spans="1:9" x14ac:dyDescent="0.25">
      <c r="D106" s="35" t="str">
        <f>SUBSTITUTE("Sp.mat: 0.00%",".",IF(VALUE("1.2")=1.2,".",","),2)</f>
        <v>Sp.mat: 0.00%</v>
      </c>
      <c r="F106" s="35" t="str">
        <f>SUBSTITUTE("Sp.man: 0.00%",".",IF(VALUE("1.2")=1.2,".",","),2)</f>
        <v>Sp.man: 0.00%</v>
      </c>
      <c r="G106" s="35" t="str">
        <f>SUBSTITUTE("Sp.uti: 0.00%",".",IF(VALUE("1.2")=1.2,".",","),2)</f>
        <v>Sp.uti: 0.00%</v>
      </c>
    </row>
    <row r="107" spans="1:9" x14ac:dyDescent="0.25">
      <c r="A107" s="36" t="s">
        <v>146</v>
      </c>
      <c r="B107" s="8"/>
      <c r="C107" s="8"/>
      <c r="D107" s="8"/>
      <c r="E107" s="8"/>
      <c r="F107" s="8"/>
      <c r="G107" s="8"/>
    </row>
    <row r="108" spans="1:9" x14ac:dyDescent="0.25">
      <c r="A108" s="8"/>
      <c r="B108" s="8"/>
      <c r="C108" s="8"/>
      <c r="D108" s="8"/>
      <c r="E108" s="8"/>
      <c r="F108" s="8"/>
      <c r="G108" s="8"/>
    </row>
    <row r="109" spans="1:9" x14ac:dyDescent="0.25">
      <c r="A109" s="38" t="s">
        <v>27</v>
      </c>
      <c r="B109" s="39"/>
      <c r="C109" s="39"/>
      <c r="D109" s="39"/>
      <c r="E109" s="39"/>
      <c r="F109" s="39"/>
      <c r="G109" s="39"/>
      <c r="H109" s="40"/>
      <c r="I109" s="41"/>
    </row>
    <row r="110" spans="1:9" x14ac:dyDescent="0.25">
      <c r="B110" s="2">
        <v>20</v>
      </c>
      <c r="C110" s="3" t="s">
        <v>147</v>
      </c>
      <c r="D110" s="5" t="s">
        <v>43</v>
      </c>
      <c r="G110" s="6">
        <v>0.2</v>
      </c>
    </row>
    <row r="111" spans="1:9" x14ac:dyDescent="0.25">
      <c r="D111" s="35" t="str">
        <f>SUBSTITUTE("Sp.mat: 0.00%",".",IF(VALUE("1.2")=1.2,".",","),2)</f>
        <v>Sp.mat: 0.00%</v>
      </c>
      <c r="F111" s="35" t="str">
        <f>SUBSTITUTE("Sp.man: 0.00%",".",IF(VALUE("1.2")=1.2,".",","),2)</f>
        <v>Sp.man: 0.00%</v>
      </c>
      <c r="G111" s="35" t="str">
        <f>SUBSTITUTE("Sp.uti: 0.00%",".",IF(VALUE("1.2")=1.2,".",","),2)</f>
        <v>Sp.uti: 0.00%</v>
      </c>
    </row>
    <row r="112" spans="1:9" x14ac:dyDescent="0.25">
      <c r="A112" s="36" t="s">
        <v>148</v>
      </c>
      <c r="B112" s="8"/>
      <c r="C112" s="8"/>
      <c r="D112" s="8"/>
      <c r="E112" s="8"/>
      <c r="F112" s="8"/>
      <c r="G112" s="8"/>
    </row>
    <row r="113" spans="1:9" x14ac:dyDescent="0.25">
      <c r="A113" s="8"/>
      <c r="B113" s="8"/>
      <c r="C113" s="8"/>
      <c r="D113" s="8"/>
      <c r="E113" s="8"/>
      <c r="F113" s="8"/>
      <c r="G113" s="8"/>
    </row>
    <row r="114" spans="1:9" x14ac:dyDescent="0.25">
      <c r="A114" s="38" t="s">
        <v>27</v>
      </c>
      <c r="B114" s="39"/>
      <c r="C114" s="39"/>
      <c r="D114" s="39"/>
      <c r="E114" s="39"/>
      <c r="F114" s="39"/>
      <c r="G114" s="39"/>
      <c r="H114" s="40"/>
      <c r="I114" s="41"/>
    </row>
    <row r="115" spans="1:9" x14ac:dyDescent="0.25">
      <c r="B115" s="2">
        <v>21</v>
      </c>
      <c r="C115" s="3" t="s">
        <v>149</v>
      </c>
      <c r="D115" s="5" t="s">
        <v>43</v>
      </c>
      <c r="G115" s="6">
        <v>16</v>
      </c>
    </row>
    <row r="116" spans="1:9" x14ac:dyDescent="0.25">
      <c r="D116" s="35" t="str">
        <f>SUBSTITUTE("Sp.mat: 0.00%",".",IF(VALUE("1.2")=1.2,".",","),2)</f>
        <v>Sp.mat: 0.00%</v>
      </c>
      <c r="F116" s="35" t="str">
        <f>SUBSTITUTE("Sp.man: 0.00%",".",IF(VALUE("1.2")=1.2,".",","),2)</f>
        <v>Sp.man: 0.00%</v>
      </c>
      <c r="G116" s="35" t="str">
        <f>SUBSTITUTE("Sp.uti: 0.00%",".",IF(VALUE("1.2")=1.2,".",","),2)</f>
        <v>Sp.uti: 0.00%</v>
      </c>
    </row>
    <row r="117" spans="1:9" x14ac:dyDescent="0.25">
      <c r="A117" s="36" t="s">
        <v>150</v>
      </c>
      <c r="B117" s="8"/>
      <c r="C117" s="8"/>
      <c r="D117" s="8"/>
      <c r="E117" s="8"/>
      <c r="F117" s="8"/>
      <c r="G117" s="8"/>
    </row>
    <row r="118" spans="1:9" x14ac:dyDescent="0.25">
      <c r="A118" s="8"/>
      <c r="B118" s="8"/>
      <c r="C118" s="8"/>
      <c r="D118" s="8"/>
      <c r="E118" s="8"/>
      <c r="F118" s="8"/>
      <c r="G118" s="8"/>
    </row>
    <row r="119" spans="1:9" x14ac:dyDescent="0.25">
      <c r="A119" s="38" t="s">
        <v>27</v>
      </c>
      <c r="B119" s="39"/>
      <c r="C119" s="39"/>
      <c r="D119" s="39"/>
      <c r="E119" s="39"/>
      <c r="F119" s="39"/>
      <c r="G119" s="39"/>
      <c r="H119" s="40"/>
      <c r="I119" s="41"/>
    </row>
    <row r="120" spans="1:9" x14ac:dyDescent="0.25">
      <c r="B120" s="2">
        <v>22</v>
      </c>
      <c r="C120" s="3" t="s">
        <v>151</v>
      </c>
      <c r="D120" s="5" t="s">
        <v>43</v>
      </c>
      <c r="G120" s="6">
        <v>470</v>
      </c>
    </row>
    <row r="121" spans="1:9" x14ac:dyDescent="0.25">
      <c r="D121" s="35" t="str">
        <f>SUBSTITUTE("Sp.mat: 0.00%",".",IF(VALUE("1.2")=1.2,".",","),2)</f>
        <v>Sp.mat: 0.00%</v>
      </c>
      <c r="F121" s="35" t="str">
        <f>SUBSTITUTE("Sp.man: 0.00%",".",IF(VALUE("1.2")=1.2,".",","),2)</f>
        <v>Sp.man: 0.00%</v>
      </c>
      <c r="G121" s="35" t="str">
        <f>SUBSTITUTE("Sp.uti: 0.00%",".",IF(VALUE("1.2")=1.2,".",","),2)</f>
        <v>Sp.uti: 0.00%</v>
      </c>
    </row>
    <row r="122" spans="1:9" x14ac:dyDescent="0.25">
      <c r="A122" s="36" t="s">
        <v>152</v>
      </c>
      <c r="B122" s="8"/>
      <c r="C122" s="8"/>
      <c r="D122" s="8"/>
      <c r="E122" s="8"/>
      <c r="F122" s="8"/>
      <c r="G122" s="8"/>
    </row>
    <row r="123" spans="1:9" x14ac:dyDescent="0.25">
      <c r="A123" s="8"/>
      <c r="B123" s="8"/>
      <c r="C123" s="8"/>
      <c r="D123" s="8"/>
      <c r="E123" s="8"/>
      <c r="F123" s="8"/>
      <c r="G123" s="8"/>
    </row>
    <row r="124" spans="1:9" x14ac:dyDescent="0.25">
      <c r="A124" s="38" t="s">
        <v>27</v>
      </c>
      <c r="B124" s="39"/>
      <c r="C124" s="39"/>
      <c r="D124" s="39"/>
      <c r="E124" s="39"/>
      <c r="F124" s="39"/>
      <c r="G124" s="39"/>
      <c r="H124" s="40"/>
      <c r="I124" s="41"/>
    </row>
    <row r="125" spans="1:9" x14ac:dyDescent="0.25">
      <c r="B125" s="2">
        <v>23</v>
      </c>
      <c r="C125" s="3" t="s">
        <v>153</v>
      </c>
      <c r="D125" s="5" t="s">
        <v>43</v>
      </c>
      <c r="G125" s="6">
        <v>900</v>
      </c>
    </row>
    <row r="126" spans="1:9" x14ac:dyDescent="0.25">
      <c r="D126" s="35" t="str">
        <f>SUBSTITUTE("Sp.mat: 0.00%",".",IF(VALUE("1.2")=1.2,".",","),2)</f>
        <v>Sp.mat: 0.00%</v>
      </c>
      <c r="F126" s="35" t="str">
        <f>SUBSTITUTE("Sp.man: 0.00%",".",IF(VALUE("1.2")=1.2,".",","),2)</f>
        <v>Sp.man: 0.00%</v>
      </c>
      <c r="G126" s="35" t="str">
        <f>SUBSTITUTE("Sp.uti: 0.00%",".",IF(VALUE("1.2")=1.2,".",","),2)</f>
        <v>Sp.uti: 0.00%</v>
      </c>
    </row>
    <row r="127" spans="1:9" x14ac:dyDescent="0.25">
      <c r="A127" s="36" t="s">
        <v>154</v>
      </c>
      <c r="B127" s="8"/>
      <c r="C127" s="8"/>
      <c r="D127" s="8"/>
      <c r="E127" s="8"/>
      <c r="F127" s="8"/>
      <c r="G127" s="8"/>
    </row>
    <row r="128" spans="1:9" x14ac:dyDescent="0.25">
      <c r="A128" s="8"/>
      <c r="B128" s="8"/>
      <c r="C128" s="8"/>
      <c r="D128" s="8"/>
      <c r="E128" s="8"/>
      <c r="F128" s="8"/>
      <c r="G128" s="8"/>
    </row>
    <row r="129" spans="1:19" x14ac:dyDescent="0.25">
      <c r="A129" s="38" t="s">
        <v>155</v>
      </c>
      <c r="B129" s="39"/>
      <c r="C129" s="39"/>
      <c r="D129" s="39"/>
      <c r="E129" s="39"/>
      <c r="F129" s="39"/>
      <c r="G129" s="39"/>
      <c r="H129" s="40"/>
      <c r="I129" s="41"/>
    </row>
    <row r="130" spans="1:19" x14ac:dyDescent="0.25">
      <c r="B130" s="2">
        <v>24</v>
      </c>
      <c r="C130" s="3" t="s">
        <v>156</v>
      </c>
      <c r="D130" s="5" t="s">
        <v>94</v>
      </c>
      <c r="G130" s="6">
        <v>16</v>
      </c>
    </row>
    <row r="131" spans="1:19" x14ac:dyDescent="0.25">
      <c r="D131" s="35" t="str">
        <f>SUBSTITUTE("Sp.mat: 0.00%",".",IF(VALUE("1.2")=1.2,".",","),2)</f>
        <v>Sp.mat: 0.00%</v>
      </c>
      <c r="F131" s="35" t="str">
        <f>SUBSTITUTE("Sp.man: 0.00%",".",IF(VALUE("1.2")=1.2,".",","),2)</f>
        <v>Sp.man: 0.00%</v>
      </c>
      <c r="G131" s="35" t="str">
        <f>SUBSTITUTE("Sp.uti: 0.00%",".",IF(VALUE("1.2")=1.2,".",","),2)</f>
        <v>Sp.uti: 0.00%</v>
      </c>
    </row>
    <row r="132" spans="1:19" x14ac:dyDescent="0.25">
      <c r="A132" s="36" t="s">
        <v>157</v>
      </c>
      <c r="B132" s="8"/>
      <c r="C132" s="8"/>
      <c r="D132" s="8"/>
      <c r="E132" s="8"/>
      <c r="F132" s="8"/>
      <c r="G132" s="8"/>
    </row>
    <row r="133" spans="1:19" x14ac:dyDescent="0.25">
      <c r="A133" s="8"/>
      <c r="B133" s="8"/>
      <c r="C133" s="8"/>
      <c r="D133" s="8"/>
      <c r="E133" s="8"/>
      <c r="F133" s="8"/>
      <c r="G133" s="8"/>
    </row>
    <row r="134" spans="1:19" x14ac:dyDescent="0.25">
      <c r="A134" s="38" t="s">
        <v>158</v>
      </c>
      <c r="B134" s="39"/>
      <c r="C134" s="39"/>
      <c r="D134" s="39"/>
      <c r="E134" s="39"/>
      <c r="F134" s="39"/>
      <c r="G134" s="39"/>
      <c r="H134" s="40"/>
      <c r="I134" s="41"/>
    </row>
    <row r="135" spans="1:19" x14ac:dyDescent="0.25">
      <c r="B135" s="42" t="s">
        <v>51</v>
      </c>
      <c r="E135" s="4">
        <f>SUMIF(J13:J134,"1",I13:I134)</f>
        <v>0</v>
      </c>
      <c r="F135" s="4">
        <f>SUMIF(J13:J134,"2",I13:I134)</f>
        <v>0</v>
      </c>
      <c r="G135" s="4">
        <f>SUMIF(J13:J134,"3",I13:I134)</f>
        <v>0</v>
      </c>
      <c r="H135" s="4">
        <f>SUMIF(J13:J134,"4",I13:I134)</f>
        <v>0</v>
      </c>
      <c r="I135" s="4">
        <f>SUMIF(J13:J134,"5",I13:I134)</f>
        <v>0</v>
      </c>
      <c r="K135" s="4">
        <f>SUMIF(J13:J134,"3",K13:K134)</f>
        <v>0</v>
      </c>
      <c r="L135" s="4">
        <f>SUMIF(J13:J134,"3",L13:L134)</f>
        <v>0</v>
      </c>
      <c r="M135" s="4">
        <f>SUMIF(J13:J134,"3",M13:M134)</f>
        <v>0</v>
      </c>
      <c r="N135" s="4">
        <f>SUMIF(J13:J134,"4",N13:N134)</f>
        <v>0</v>
      </c>
      <c r="O135" s="4">
        <f>SUMIF(J13:J134,"4",O13:O134)</f>
        <v>0</v>
      </c>
      <c r="P135" s="4">
        <f>SUMIF(J13:J134,"4",P13:P134)</f>
        <v>0</v>
      </c>
      <c r="Q135" s="4">
        <f>SUMIF(J13:J134,"4",Q13:Q134)</f>
        <v>0</v>
      </c>
      <c r="R135" s="4">
        <f>SUMIF(J13:J134,"4",R13:R134)</f>
        <v>0</v>
      </c>
      <c r="S135" s="4">
        <f>SUMIF(J13:J134,"4",S13:S134)</f>
        <v>0</v>
      </c>
    </row>
    <row r="136" spans="1:19" hidden="1" x14ac:dyDescent="0.25">
      <c r="B136" s="42" t="s">
        <v>52</v>
      </c>
    </row>
    <row r="137" spans="1:19" hidden="1" x14ac:dyDescent="0.25">
      <c r="B137" s="42" t="s">
        <v>53</v>
      </c>
      <c r="G137" s="4">
        <f>$K$135*1</f>
        <v>0</v>
      </c>
    </row>
    <row r="138" spans="1:19" hidden="1" x14ac:dyDescent="0.25">
      <c r="B138" s="42" t="s">
        <v>54</v>
      </c>
      <c r="G138" s="4">
        <f>$L$135*1</f>
        <v>0</v>
      </c>
    </row>
    <row r="139" spans="1:19" hidden="1" x14ac:dyDescent="0.25">
      <c r="B139" s="42" t="s">
        <v>55</v>
      </c>
      <c r="G139" s="4">
        <f>G135-G137-G138</f>
        <v>0</v>
      </c>
    </row>
    <row r="140" spans="1:19" hidden="1" x14ac:dyDescent="0.25">
      <c r="B140" s="42" t="s">
        <v>56</v>
      </c>
      <c r="E140" s="4">
        <f>IF("G"="Nu",0*1,0)</f>
        <v>0</v>
      </c>
      <c r="I140" s="4">
        <f>E140</f>
        <v>0</v>
      </c>
    </row>
    <row r="141" spans="1:19" hidden="1" x14ac:dyDescent="0.25">
      <c r="B141" s="42" t="s">
        <v>57</v>
      </c>
      <c r="D141" s="43" t="str">
        <f>CONCATENATE(TEXT(0,REPLACE("#.####",2,1,"."))," x")</f>
        <v>. x</v>
      </c>
      <c r="E141" s="4">
        <f>IF("G"="Nu",0*1,0)</f>
        <v>0</v>
      </c>
      <c r="I141" s="4">
        <f>E141*0</f>
        <v>0</v>
      </c>
    </row>
    <row r="142" spans="1:19" x14ac:dyDescent="0.25">
      <c r="B142" s="42" t="s">
        <v>58</v>
      </c>
      <c r="E142" s="4">
        <f>0</f>
        <v>0</v>
      </c>
      <c r="F142" s="4">
        <f>0</f>
        <v>0</v>
      </c>
      <c r="G142" s="4">
        <f>0</f>
        <v>0</v>
      </c>
      <c r="H142" s="4">
        <f>IF(H135=0,1,H153/H135)</f>
        <v>1</v>
      </c>
    </row>
    <row r="143" spans="1:19" x14ac:dyDescent="0.25">
      <c r="B143" s="44" t="s">
        <v>59</v>
      </c>
      <c r="C143" s="45"/>
      <c r="D143" s="46"/>
      <c r="E143" s="47"/>
      <c r="F143" s="47"/>
      <c r="G143" s="48"/>
      <c r="H143" s="37"/>
      <c r="I143" s="49"/>
    </row>
    <row r="144" spans="1:19" hidden="1" x14ac:dyDescent="0.25">
      <c r="B144" s="50" t="str">
        <f>CONCATENATE("  ","Impozit manopera        ")</f>
        <v xml:space="preserve">  Impozit manopera        </v>
      </c>
      <c r="D144" s="43">
        <f>0</f>
        <v>0</v>
      </c>
      <c r="F144" s="4">
        <f>F135*F142*D144</f>
        <v>0</v>
      </c>
      <c r="I144" s="51">
        <f>F144</f>
        <v>0</v>
      </c>
    </row>
    <row r="145" spans="2:9" x14ac:dyDescent="0.25">
      <c r="B145" s="50" t="str">
        <f>CONCATENATE("  ","C.A.S.                  ")</f>
        <v xml:space="preserve">  C.A.S.                  </v>
      </c>
      <c r="D145" s="43">
        <f>0</f>
        <v>0</v>
      </c>
      <c r="F145" s="4">
        <f>(F135*F142+F144)*D145</f>
        <v>0</v>
      </c>
      <c r="I145" s="4">
        <f>F145</f>
        <v>0</v>
      </c>
    </row>
    <row r="146" spans="2:9" x14ac:dyDescent="0.25">
      <c r="B146" s="50" t="str">
        <f>CONCATENATE("  ","C.A.S.S.                ")</f>
        <v xml:space="preserve">  C.A.S.S.                </v>
      </c>
      <c r="D146" s="43">
        <f>0</f>
        <v>0</v>
      </c>
      <c r="F146" s="4">
        <f>(F135*F142+F144)*D146</f>
        <v>0</v>
      </c>
      <c r="I146" s="4">
        <f>F146</f>
        <v>0</v>
      </c>
    </row>
    <row r="147" spans="2:9" x14ac:dyDescent="0.25">
      <c r="B147" s="50" t="str">
        <f>CONCATENATE("  ","Aj.somaj                ")</f>
        <v xml:space="preserve">  Aj.somaj                </v>
      </c>
      <c r="D147" s="43">
        <f>0</f>
        <v>0</v>
      </c>
      <c r="F147" s="4">
        <f>(F135*F142+F144)*D147</f>
        <v>0</v>
      </c>
      <c r="I147" s="4">
        <f>F147</f>
        <v>0</v>
      </c>
    </row>
    <row r="148" spans="2:9" x14ac:dyDescent="0.25">
      <c r="B148" s="50" t="str">
        <f>CONCATENATE("  ","Acc. munca, boli profes.")</f>
        <v xml:space="preserve">  Acc. munca, boli profes.</v>
      </c>
      <c r="D148" s="43">
        <f>0</f>
        <v>0</v>
      </c>
      <c r="F148" s="4">
        <f>(F135*F142+F144)*D148</f>
        <v>0</v>
      </c>
      <c r="I148" s="4">
        <f>F148</f>
        <v>0</v>
      </c>
    </row>
    <row r="149" spans="2:9" x14ac:dyDescent="0.25">
      <c r="B149" s="50" t="str">
        <f>CONCATENATE("  ","Contr.Concedii Medicale ")</f>
        <v xml:space="preserve">  Contr.Concedii Medicale </v>
      </c>
      <c r="D149" s="43">
        <f>0</f>
        <v>0</v>
      </c>
      <c r="F149" s="4">
        <f>(F135*F142+F144)*D149</f>
        <v>0</v>
      </c>
      <c r="I149" s="4">
        <f>F149</f>
        <v>0</v>
      </c>
    </row>
    <row r="150" spans="2:9" x14ac:dyDescent="0.25">
      <c r="B150" s="50" t="str">
        <f>CONCATENATE("  ","Comision ITM            ")</f>
        <v xml:space="preserve">  Comision ITM            </v>
      </c>
      <c r="D150" s="43">
        <f>0</f>
        <v>0</v>
      </c>
      <c r="F150" s="4">
        <f>(F135*F142+F144)*D150</f>
        <v>0</v>
      </c>
      <c r="I150" s="4">
        <f>F150</f>
        <v>0</v>
      </c>
    </row>
    <row r="151" spans="2:9" x14ac:dyDescent="0.25">
      <c r="B151" s="50" t="str">
        <f>CONCATENATE("  ","Fond garantare salarii  ")</f>
        <v xml:space="preserve">  Fond garantare salarii  </v>
      </c>
      <c r="D151" s="43">
        <f>0</f>
        <v>0</v>
      </c>
      <c r="F151" s="4">
        <f>(F135*F142+F144)*D151</f>
        <v>0</v>
      </c>
      <c r="I151" s="4">
        <f>F151</f>
        <v>0</v>
      </c>
    </row>
    <row r="152" spans="2:9" hidden="1" x14ac:dyDescent="0.25">
      <c r="B152" s="50" t="str">
        <f>CONCATENATE("  ","Chelt.tr.aprov.,depozit.")</f>
        <v xml:space="preserve">  Chelt.tr.aprov.,depozit.</v>
      </c>
      <c r="D152" s="43">
        <f>0</f>
        <v>0</v>
      </c>
      <c r="E152" s="4">
        <f>(E135+I140+I141)*E142*D152</f>
        <v>0</v>
      </c>
      <c r="I152" s="4">
        <f>E152</f>
        <v>0</v>
      </c>
    </row>
    <row r="153" spans="2:9" x14ac:dyDescent="0.25">
      <c r="B153" s="44" t="s">
        <v>60</v>
      </c>
      <c r="C153" s="45"/>
      <c r="D153" s="46"/>
      <c r="E153" s="49">
        <f>(E135+I140+I141)*E142+E152</f>
        <v>0</v>
      </c>
      <c r="F153" s="49">
        <f>F135*F142+F144+F145+F146+F147+F148+F149+F150+F151</f>
        <v>0</v>
      </c>
      <c r="G153" s="49">
        <f>G135*G142</f>
        <v>0</v>
      </c>
      <c r="H153" s="49">
        <f>($N$135*0+$O$135*0+$P$135*0)*1</f>
        <v>0</v>
      </c>
      <c r="I153" s="49">
        <f>SUM(E153:H153)</f>
        <v>0</v>
      </c>
    </row>
    <row r="154" spans="2:9" x14ac:dyDescent="0.25">
      <c r="B154" s="44" t="s">
        <v>61</v>
      </c>
      <c r="C154" s="45"/>
      <c r="D154" s="52">
        <f>0</f>
        <v>0</v>
      </c>
      <c r="E154" s="47" t="s">
        <v>62</v>
      </c>
      <c r="F154" s="47"/>
      <c r="G154" s="48"/>
      <c r="H154" s="37"/>
      <c r="I154" s="49">
        <f>I153*D154</f>
        <v>0</v>
      </c>
    </row>
    <row r="155" spans="2:9" x14ac:dyDescent="0.25">
      <c r="B155" s="44" t="s">
        <v>63</v>
      </c>
      <c r="C155" s="45"/>
      <c r="D155" s="52">
        <f>0</f>
        <v>0</v>
      </c>
      <c r="E155" s="47" t="s">
        <v>64</v>
      </c>
      <c r="F155" s="47"/>
      <c r="G155" s="48"/>
      <c r="H155" s="37"/>
      <c r="I155" s="49">
        <f>(I153+I154)*D155</f>
        <v>0</v>
      </c>
    </row>
    <row r="156" spans="2:9" hidden="1" x14ac:dyDescent="0.25">
      <c r="B156" s="42" t="s">
        <v>56</v>
      </c>
      <c r="D156" s="47" t="str">
        <f>CONCATENATE(TEXT(0,REPLACE("#.####",2,1,"."))," x")</f>
        <v>. x</v>
      </c>
      <c r="E156" s="4">
        <f>IF("G"="Nu",0*1,0)</f>
        <v>0</v>
      </c>
      <c r="I156" s="4">
        <f>E156*0</f>
        <v>0</v>
      </c>
    </row>
    <row r="157" spans="2:9" hidden="1" x14ac:dyDescent="0.25">
      <c r="B157" s="42" t="s">
        <v>57</v>
      </c>
      <c r="D157" s="43" t="str">
        <f>CONCATENATE(TEXT(0,REPLACE("#.####",2,1,"."))," x ",TEXT(0,REPLACE("#.####",2,1,"."))," x")</f>
        <v>. x . x</v>
      </c>
      <c r="E157" s="4">
        <f>IF("G"="Nu",0*1,0)</f>
        <v>0</v>
      </c>
      <c r="I157" s="4">
        <f>E157*0*0</f>
        <v>0</v>
      </c>
    </row>
    <row r="158" spans="2:9" x14ac:dyDescent="0.25">
      <c r="B158" s="44" t="s">
        <v>65</v>
      </c>
      <c r="C158" s="45"/>
      <c r="D158" s="54" t="s">
        <v>66</v>
      </c>
      <c r="E158" s="47"/>
      <c r="F158" s="47"/>
      <c r="G158" s="48"/>
      <c r="H158" s="37"/>
      <c r="I158" s="49">
        <f>I153+I154+I155+I156+I157</f>
        <v>0</v>
      </c>
    </row>
    <row r="159" spans="2:9" x14ac:dyDescent="0.25">
      <c r="B159" s="53"/>
      <c r="C159" s="45"/>
      <c r="D159" s="46"/>
      <c r="E159" s="47"/>
      <c r="F159" s="47"/>
      <c r="G159" s="48"/>
      <c r="H159" s="37"/>
      <c r="I159" s="49"/>
    </row>
    <row r="161" spans="1:1" x14ac:dyDescent="0.25">
      <c r="A161" s="62" t="s">
        <v>424</v>
      </c>
    </row>
    <row r="162" spans="1:1" x14ac:dyDescent="0.25">
      <c r="A162" s="62" t="s">
        <v>425</v>
      </c>
    </row>
  </sheetData>
  <mergeCells count="55">
    <mergeCell ref="A134:G134"/>
    <mergeCell ref="A119:G119"/>
    <mergeCell ref="A122:G123"/>
    <mergeCell ref="A124:G124"/>
    <mergeCell ref="A127:G128"/>
    <mergeCell ref="A129:G129"/>
    <mergeCell ref="A132:G133"/>
    <mergeCell ref="A104:G104"/>
    <mergeCell ref="A107:G108"/>
    <mergeCell ref="A109:G109"/>
    <mergeCell ref="A112:G113"/>
    <mergeCell ref="A114:G114"/>
    <mergeCell ref="A117:G118"/>
    <mergeCell ref="A89:G89"/>
    <mergeCell ref="A92:G93"/>
    <mergeCell ref="A94:G94"/>
    <mergeCell ref="A97:G98"/>
    <mergeCell ref="A99:G99"/>
    <mergeCell ref="A102:G103"/>
    <mergeCell ref="A74:G74"/>
    <mergeCell ref="A77:G78"/>
    <mergeCell ref="A79:G79"/>
    <mergeCell ref="A82:G83"/>
    <mergeCell ref="A84:G84"/>
    <mergeCell ref="A87:G88"/>
    <mergeCell ref="A62:G62"/>
    <mergeCell ref="A63:I63"/>
    <mergeCell ref="A66:G67"/>
    <mergeCell ref="A68:G68"/>
    <mergeCell ref="A69:I69"/>
    <mergeCell ref="A72:G73"/>
    <mergeCell ref="A47:G47"/>
    <mergeCell ref="A50:G51"/>
    <mergeCell ref="A52:G52"/>
    <mergeCell ref="A55:G56"/>
    <mergeCell ref="A57:G57"/>
    <mergeCell ref="A60:G61"/>
    <mergeCell ref="A32:G32"/>
    <mergeCell ref="A35:G36"/>
    <mergeCell ref="A37:G37"/>
    <mergeCell ref="A40:G41"/>
    <mergeCell ref="A42:G42"/>
    <mergeCell ref="A45:G46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47" max="16383" man="1"/>
    <brk id="89" max="16383" man="1"/>
    <brk id="1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1"/>
  <sheetViews>
    <sheetView topLeftCell="A215" workbookViewId="0">
      <selection activeCell="T248" sqref="T248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159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160</v>
      </c>
      <c r="D13" s="30" t="s">
        <v>161</v>
      </c>
      <c r="E13" s="31"/>
      <c r="F13" s="31"/>
      <c r="G13" s="32">
        <v>50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162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163</v>
      </c>
      <c r="D18" s="5" t="s">
        <v>161</v>
      </c>
      <c r="G18" s="6">
        <v>50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164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165</v>
      </c>
      <c r="D23" s="5" t="s">
        <v>161</v>
      </c>
      <c r="G23" s="6">
        <v>50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166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27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167</v>
      </c>
      <c r="D28" s="5" t="s">
        <v>25</v>
      </c>
      <c r="G28" s="6">
        <v>592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168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38" t="s">
        <v>27</v>
      </c>
      <c r="B32" s="39"/>
      <c r="C32" s="39"/>
      <c r="D32" s="39"/>
      <c r="E32" s="39"/>
      <c r="F32" s="39"/>
      <c r="G32" s="39"/>
      <c r="H32" s="40"/>
      <c r="I32" s="41"/>
    </row>
    <row r="33" spans="1:9" x14ac:dyDescent="0.25">
      <c r="B33" s="2">
        <v>5</v>
      </c>
      <c r="C33" s="3" t="s">
        <v>169</v>
      </c>
      <c r="D33" s="5" t="s">
        <v>25</v>
      </c>
      <c r="G33" s="6">
        <v>124</v>
      </c>
    </row>
    <row r="34" spans="1:9" x14ac:dyDescent="0.25">
      <c r="D34" s="35" t="str">
        <f>SUBSTITUTE("Sp.mat: 0.00%",".",IF(VALUE("1.2")=1.2,".",","),2)</f>
        <v>Sp.mat: 0.00%</v>
      </c>
      <c r="F34" s="35" t="str">
        <f>SUBSTITUTE("Sp.man: 250.00%",".",IF(VALUE("1.2")=1.2,".",","),2)</f>
        <v>Sp.man: 250.00%</v>
      </c>
      <c r="G34" s="35" t="str">
        <f>SUBSTITUTE("Sp.uti: 0.00%",".",IF(VALUE("1.2")=1.2,".",","),2)</f>
        <v>Sp.uti: 0.00%</v>
      </c>
    </row>
    <row r="35" spans="1:9" x14ac:dyDescent="0.25">
      <c r="A35" s="36" t="s">
        <v>170</v>
      </c>
      <c r="B35" s="8"/>
      <c r="C35" s="8"/>
      <c r="D35" s="8"/>
      <c r="E35" s="8"/>
      <c r="F35" s="8"/>
      <c r="G35" s="8"/>
    </row>
    <row r="36" spans="1:9" x14ac:dyDescent="0.25">
      <c r="A36" s="8"/>
      <c r="B36" s="8"/>
      <c r="C36" s="8"/>
      <c r="D36" s="8"/>
      <c r="E36" s="8"/>
      <c r="F36" s="8"/>
      <c r="G36" s="8"/>
    </row>
    <row r="37" spans="1:9" x14ac:dyDescent="0.25">
      <c r="A37" s="38" t="s">
        <v>27</v>
      </c>
      <c r="B37" s="39"/>
      <c r="C37" s="39"/>
      <c r="D37" s="39"/>
      <c r="E37" s="39"/>
      <c r="F37" s="39"/>
      <c r="G37" s="39"/>
      <c r="H37" s="40"/>
      <c r="I37" s="41"/>
    </row>
    <row r="38" spans="1:9" x14ac:dyDescent="0.25">
      <c r="B38" s="2">
        <v>6</v>
      </c>
      <c r="C38" s="3" t="s">
        <v>171</v>
      </c>
      <c r="D38" s="5" t="s">
        <v>25</v>
      </c>
      <c r="G38" s="6">
        <v>126.25</v>
      </c>
    </row>
    <row r="39" spans="1:9" x14ac:dyDescent="0.25">
      <c r="D39" s="35" t="str">
        <f>SUBSTITUTE("Sp.mat: 0.00%",".",IF(VALUE("1.2")=1.2,".",","),2)</f>
        <v>Sp.mat: 0.00%</v>
      </c>
      <c r="F39" s="35" t="str">
        <f>SUBSTITUTE("Sp.man: 0.00%",".",IF(VALUE("1.2")=1.2,".",","),2)</f>
        <v>Sp.man: 0.00%</v>
      </c>
      <c r="G39" s="35" t="str">
        <f>SUBSTITUTE("Sp.uti: 0.00%",".",IF(VALUE("1.2")=1.2,".",","),2)</f>
        <v>Sp.uti: 0.00%</v>
      </c>
    </row>
    <row r="40" spans="1:9" x14ac:dyDescent="0.25">
      <c r="A40" s="36" t="s">
        <v>172</v>
      </c>
      <c r="B40" s="8"/>
      <c r="C40" s="8"/>
      <c r="D40" s="8"/>
      <c r="E40" s="8"/>
      <c r="F40" s="8"/>
      <c r="G40" s="8"/>
    </row>
    <row r="41" spans="1:9" x14ac:dyDescent="0.25">
      <c r="A41" s="8"/>
      <c r="B41" s="8"/>
      <c r="C41" s="8"/>
      <c r="D41" s="8"/>
      <c r="E41" s="8"/>
      <c r="F41" s="8"/>
      <c r="G41" s="8"/>
    </row>
    <row r="42" spans="1:9" x14ac:dyDescent="0.25">
      <c r="A42" s="38" t="s">
        <v>27</v>
      </c>
      <c r="B42" s="39"/>
      <c r="C42" s="39"/>
      <c r="D42" s="39"/>
      <c r="E42" s="39"/>
      <c r="F42" s="39"/>
      <c r="G42" s="39"/>
      <c r="H42" s="40"/>
      <c r="I42" s="41"/>
    </row>
    <row r="43" spans="1:9" x14ac:dyDescent="0.25">
      <c r="B43" s="2">
        <v>7</v>
      </c>
      <c r="C43" s="3" t="s">
        <v>173</v>
      </c>
      <c r="D43" s="5" t="s">
        <v>109</v>
      </c>
      <c r="G43" s="6">
        <v>19.75</v>
      </c>
    </row>
    <row r="44" spans="1:9" x14ac:dyDescent="0.25">
      <c r="D44" s="35" t="str">
        <f>SUBSTITUTE("Sp.mat: 0.00%",".",IF(VALUE("1.2")=1.2,".",","),2)</f>
        <v>Sp.mat: 0.00%</v>
      </c>
      <c r="F44" s="35" t="str">
        <f>SUBSTITUTE("Sp.man: 0.00%",".",IF(VALUE("1.2")=1.2,".",","),2)</f>
        <v>Sp.man: 0.00%</v>
      </c>
      <c r="G44" s="35" t="str">
        <f>SUBSTITUTE("Sp.uti: 0.00%",".",IF(VALUE("1.2")=1.2,".",","),2)</f>
        <v>Sp.uti: 0.00%</v>
      </c>
    </row>
    <row r="45" spans="1:9" x14ac:dyDescent="0.25">
      <c r="A45" s="36" t="s">
        <v>174</v>
      </c>
      <c r="B45" s="8"/>
      <c r="C45" s="8"/>
      <c r="D45" s="8"/>
      <c r="E45" s="8"/>
      <c r="F45" s="8"/>
      <c r="G45" s="8"/>
    </row>
    <row r="46" spans="1:9" x14ac:dyDescent="0.25">
      <c r="A46" s="8"/>
      <c r="B46" s="8"/>
      <c r="C46" s="8"/>
      <c r="D46" s="8"/>
      <c r="E46" s="8"/>
      <c r="F46" s="8"/>
      <c r="G46" s="8"/>
    </row>
    <row r="47" spans="1:9" x14ac:dyDescent="0.25">
      <c r="A47" s="38" t="s">
        <v>27</v>
      </c>
      <c r="B47" s="39"/>
      <c r="C47" s="39"/>
      <c r="D47" s="39"/>
      <c r="E47" s="39"/>
      <c r="F47" s="39"/>
      <c r="G47" s="39"/>
      <c r="H47" s="40"/>
      <c r="I47" s="41"/>
    </row>
    <row r="48" spans="1:9" x14ac:dyDescent="0.25">
      <c r="B48" s="2">
        <v>8</v>
      </c>
      <c r="C48" s="3" t="s">
        <v>175</v>
      </c>
      <c r="D48" s="5" t="s">
        <v>25</v>
      </c>
      <c r="G48" s="6">
        <v>15</v>
      </c>
    </row>
    <row r="49" spans="1:9" x14ac:dyDescent="0.25">
      <c r="D49" s="35" t="str">
        <f>SUBSTITUTE("Sp.mat: 0.00%",".",IF(VALUE("1.2")=1.2,".",","),2)</f>
        <v>Sp.mat: 0.00%</v>
      </c>
      <c r="F49" s="35" t="str">
        <f>SUBSTITUTE("Sp.man: 0.00%",".",IF(VALUE("1.2")=1.2,".",","),2)</f>
        <v>Sp.man: 0.00%</v>
      </c>
      <c r="G49" s="35" t="str">
        <f>SUBSTITUTE("Sp.uti: 0.00%",".",IF(VALUE("1.2")=1.2,".",","),2)</f>
        <v>Sp.uti: 0.00%</v>
      </c>
    </row>
    <row r="50" spans="1:9" x14ac:dyDescent="0.25">
      <c r="A50" s="36" t="s">
        <v>176</v>
      </c>
      <c r="B50" s="8"/>
      <c r="C50" s="8"/>
      <c r="D50" s="8"/>
      <c r="E50" s="8"/>
      <c r="F50" s="8"/>
      <c r="G50" s="8"/>
    </row>
    <row r="51" spans="1:9" x14ac:dyDescent="0.25">
      <c r="A51" s="8"/>
      <c r="B51" s="8"/>
      <c r="C51" s="8"/>
      <c r="D51" s="8"/>
      <c r="E51" s="8"/>
      <c r="F51" s="8"/>
      <c r="G51" s="8"/>
    </row>
    <row r="52" spans="1:9" x14ac:dyDescent="0.25">
      <c r="A52" s="38" t="s">
        <v>27</v>
      </c>
      <c r="B52" s="39"/>
      <c r="C52" s="39"/>
      <c r="D52" s="39"/>
      <c r="E52" s="39"/>
      <c r="F52" s="39"/>
      <c r="G52" s="39"/>
      <c r="H52" s="40"/>
      <c r="I52" s="41"/>
    </row>
    <row r="53" spans="1:9" x14ac:dyDescent="0.25">
      <c r="B53" s="2">
        <v>9</v>
      </c>
      <c r="C53" s="3" t="s">
        <v>177</v>
      </c>
      <c r="D53" s="5" t="s">
        <v>94</v>
      </c>
      <c r="G53" s="6">
        <v>20</v>
      </c>
    </row>
    <row r="54" spans="1:9" x14ac:dyDescent="0.25">
      <c r="D54" s="35" t="str">
        <f>SUBSTITUTE("Sp.mat: 0.00%",".",IF(VALUE("1.2")=1.2,".",","),2)</f>
        <v>Sp.mat: 0.00%</v>
      </c>
      <c r="F54" s="35" t="str">
        <f>SUBSTITUTE("Sp.man: 0.00%",".",IF(VALUE("1.2")=1.2,".",","),2)</f>
        <v>Sp.man: 0.00%</v>
      </c>
      <c r="G54" s="35" t="str">
        <f>SUBSTITUTE("Sp.uti: 0.00%",".",IF(VALUE("1.2")=1.2,".",","),2)</f>
        <v>Sp.uti: 0.00%</v>
      </c>
    </row>
    <row r="55" spans="1:9" x14ac:dyDescent="0.25">
      <c r="A55" s="36" t="s">
        <v>178</v>
      </c>
      <c r="B55" s="8"/>
      <c r="C55" s="8"/>
      <c r="D55" s="8"/>
      <c r="E55" s="8"/>
      <c r="F55" s="8"/>
      <c r="G55" s="8"/>
    </row>
    <row r="56" spans="1:9" x14ac:dyDescent="0.25">
      <c r="A56" s="8"/>
      <c r="B56" s="8"/>
      <c r="C56" s="8"/>
      <c r="D56" s="8"/>
      <c r="E56" s="8"/>
      <c r="F56" s="8"/>
      <c r="G56" s="8"/>
    </row>
    <row r="57" spans="1:9" x14ac:dyDescent="0.25">
      <c r="A57" s="38" t="s">
        <v>27</v>
      </c>
      <c r="B57" s="39"/>
      <c r="C57" s="39"/>
      <c r="D57" s="39"/>
      <c r="E57" s="39"/>
      <c r="F57" s="39"/>
      <c r="G57" s="39"/>
      <c r="H57" s="40"/>
      <c r="I57" s="41"/>
    </row>
    <row r="58" spans="1:9" x14ac:dyDescent="0.25">
      <c r="B58" s="2">
        <v>10</v>
      </c>
      <c r="C58" s="3" t="s">
        <v>179</v>
      </c>
      <c r="D58" s="5" t="s">
        <v>31</v>
      </c>
      <c r="G58" s="6">
        <v>172</v>
      </c>
    </row>
    <row r="59" spans="1:9" x14ac:dyDescent="0.25">
      <c r="D59" s="35" t="str">
        <f>SUBSTITUTE("Sp.mat: 0.00%",".",IF(VALUE("1.2")=1.2,".",","),2)</f>
        <v>Sp.mat: 0.00%</v>
      </c>
      <c r="F59" s="35" t="str">
        <f>SUBSTITUTE("Sp.man: 0.00%",".",IF(VALUE("1.2")=1.2,".",","),2)</f>
        <v>Sp.man: 0.00%</v>
      </c>
      <c r="G59" s="35" t="str">
        <f>SUBSTITUTE("Sp.uti: 0.00%",".",IF(VALUE("1.2")=1.2,".",","),2)</f>
        <v>Sp.uti: 0.00%</v>
      </c>
    </row>
    <row r="60" spans="1:9" x14ac:dyDescent="0.25">
      <c r="A60" s="36" t="s">
        <v>180</v>
      </c>
      <c r="B60" s="8"/>
      <c r="C60" s="8"/>
      <c r="D60" s="8"/>
      <c r="E60" s="8"/>
      <c r="F60" s="8"/>
      <c r="G60" s="8"/>
    </row>
    <row r="61" spans="1:9" x14ac:dyDescent="0.25">
      <c r="A61" s="8"/>
      <c r="B61" s="8"/>
      <c r="C61" s="8"/>
      <c r="D61" s="8"/>
      <c r="E61" s="8"/>
      <c r="F61" s="8"/>
      <c r="G61" s="8"/>
    </row>
    <row r="62" spans="1:9" x14ac:dyDescent="0.25">
      <c r="A62" s="38" t="s">
        <v>27</v>
      </c>
      <c r="B62" s="39"/>
      <c r="C62" s="39"/>
      <c r="D62" s="39"/>
      <c r="E62" s="39"/>
      <c r="F62" s="39"/>
      <c r="G62" s="39"/>
      <c r="H62" s="40"/>
      <c r="I62" s="41"/>
    </row>
    <row r="63" spans="1:9" x14ac:dyDescent="0.25">
      <c r="B63" s="2">
        <v>11</v>
      </c>
      <c r="C63" s="3" t="s">
        <v>181</v>
      </c>
      <c r="D63" s="5" t="s">
        <v>94</v>
      </c>
      <c r="G63" s="6">
        <v>30</v>
      </c>
    </row>
    <row r="64" spans="1:9" x14ac:dyDescent="0.25">
      <c r="D64" s="35" t="str">
        <f>SUBSTITUTE("Sp.mat: 0.00%",".",IF(VALUE("1.2")=1.2,".",","),2)</f>
        <v>Sp.mat: 0.00%</v>
      </c>
      <c r="F64" s="35" t="str">
        <f>SUBSTITUTE("Sp.man: 0.00%",".",IF(VALUE("1.2")=1.2,".",","),2)</f>
        <v>Sp.man: 0.00%</v>
      </c>
      <c r="G64" s="35" t="str">
        <f>SUBSTITUTE("Sp.uti: 0.00%",".",IF(VALUE("1.2")=1.2,".",","),2)</f>
        <v>Sp.uti: 0.00%</v>
      </c>
    </row>
    <row r="65" spans="1:9" x14ac:dyDescent="0.25">
      <c r="A65" s="36" t="s">
        <v>182</v>
      </c>
      <c r="B65" s="8"/>
      <c r="C65" s="8"/>
      <c r="D65" s="8"/>
      <c r="E65" s="8"/>
      <c r="F65" s="8"/>
      <c r="G65" s="8"/>
    </row>
    <row r="66" spans="1:9" x14ac:dyDescent="0.25">
      <c r="A66" s="8"/>
      <c r="B66" s="8"/>
      <c r="C66" s="8"/>
      <c r="D66" s="8"/>
      <c r="E66" s="8"/>
      <c r="F66" s="8"/>
      <c r="G66" s="8"/>
    </row>
    <row r="67" spans="1:9" x14ac:dyDescent="0.25">
      <c r="A67" s="38" t="s">
        <v>183</v>
      </c>
      <c r="B67" s="39"/>
      <c r="C67" s="39"/>
      <c r="D67" s="39"/>
      <c r="E67" s="39"/>
      <c r="F67" s="39"/>
      <c r="G67" s="39"/>
      <c r="H67" s="40"/>
      <c r="I67" s="41"/>
    </row>
    <row r="68" spans="1:9" x14ac:dyDescent="0.25">
      <c r="B68" s="2">
        <v>12</v>
      </c>
      <c r="C68" s="3" t="s">
        <v>184</v>
      </c>
      <c r="D68" s="5" t="s">
        <v>94</v>
      </c>
      <c r="G68" s="6">
        <v>15</v>
      </c>
    </row>
    <row r="69" spans="1:9" x14ac:dyDescent="0.25">
      <c r="D69" s="35" t="str">
        <f>SUBSTITUTE("Sp.mat: 0.00%",".",IF(VALUE("1.2")=1.2,".",","),2)</f>
        <v>Sp.mat: 0.00%</v>
      </c>
      <c r="F69" s="35" t="str">
        <f>SUBSTITUTE("Sp.man: 0.00%",".",IF(VALUE("1.2")=1.2,".",","),2)</f>
        <v>Sp.man: 0.00%</v>
      </c>
      <c r="G69" s="35" t="str">
        <f>SUBSTITUTE("Sp.uti: 0.00%",".",IF(VALUE("1.2")=1.2,".",","),2)</f>
        <v>Sp.uti: 0.00%</v>
      </c>
    </row>
    <row r="70" spans="1:9" x14ac:dyDescent="0.25">
      <c r="A70" s="36" t="s">
        <v>185</v>
      </c>
      <c r="B70" s="8"/>
      <c r="C70" s="8"/>
      <c r="D70" s="8"/>
      <c r="E70" s="8"/>
      <c r="F70" s="8"/>
      <c r="G70" s="8"/>
    </row>
    <row r="71" spans="1:9" x14ac:dyDescent="0.25">
      <c r="A71" s="8"/>
      <c r="B71" s="8"/>
      <c r="C71" s="8"/>
      <c r="D71" s="8"/>
      <c r="E71" s="8"/>
      <c r="F71" s="8"/>
      <c r="G71" s="8"/>
    </row>
    <row r="72" spans="1:9" x14ac:dyDescent="0.25">
      <c r="A72" s="38" t="s">
        <v>27</v>
      </c>
      <c r="B72" s="39"/>
      <c r="C72" s="39"/>
      <c r="D72" s="39"/>
      <c r="E72" s="39"/>
      <c r="F72" s="39"/>
      <c r="G72" s="39"/>
      <c r="H72" s="40"/>
      <c r="I72" s="41"/>
    </row>
    <row r="73" spans="1:9" x14ac:dyDescent="0.25">
      <c r="B73" s="2">
        <v>13</v>
      </c>
      <c r="C73" s="3" t="s">
        <v>186</v>
      </c>
      <c r="D73" s="5" t="s">
        <v>94</v>
      </c>
      <c r="G73" s="6">
        <v>15</v>
      </c>
    </row>
    <row r="74" spans="1:9" x14ac:dyDescent="0.25">
      <c r="D74" s="35" t="str">
        <f>SUBSTITUTE("Sp.mat: 0.00%",".",IF(VALUE("1.2")=1.2,".",","),2)</f>
        <v>Sp.mat: 0.00%</v>
      </c>
      <c r="F74" s="35" t="str">
        <f>SUBSTITUTE("Sp.man: 0.00%",".",IF(VALUE("1.2")=1.2,".",","),2)</f>
        <v>Sp.man: 0.00%</v>
      </c>
      <c r="G74" s="35" t="str">
        <f>SUBSTITUTE("Sp.uti: 0.00%",".",IF(VALUE("1.2")=1.2,".",","),2)</f>
        <v>Sp.uti: 0.00%</v>
      </c>
    </row>
    <row r="75" spans="1:9" x14ac:dyDescent="0.25">
      <c r="A75" s="36" t="s">
        <v>187</v>
      </c>
      <c r="B75" s="8"/>
      <c r="C75" s="8"/>
      <c r="D75" s="8"/>
      <c r="E75" s="8"/>
      <c r="F75" s="8"/>
      <c r="G75" s="8"/>
    </row>
    <row r="76" spans="1:9" x14ac:dyDescent="0.25">
      <c r="A76" s="8"/>
      <c r="B76" s="8"/>
      <c r="C76" s="8"/>
      <c r="D76" s="8"/>
      <c r="E76" s="8"/>
      <c r="F76" s="8"/>
      <c r="G76" s="8"/>
    </row>
    <row r="77" spans="1:9" x14ac:dyDescent="0.25">
      <c r="A77" s="38" t="s">
        <v>27</v>
      </c>
      <c r="B77" s="39"/>
      <c r="C77" s="39"/>
      <c r="D77" s="39"/>
      <c r="E77" s="39"/>
      <c r="F77" s="39"/>
      <c r="G77" s="39"/>
      <c r="H77" s="40"/>
      <c r="I77" s="41"/>
    </row>
    <row r="78" spans="1:9" x14ac:dyDescent="0.25">
      <c r="B78" s="2">
        <v>16</v>
      </c>
      <c r="C78" s="3" t="s">
        <v>188</v>
      </c>
      <c r="D78" s="5" t="s">
        <v>118</v>
      </c>
      <c r="G78" s="6">
        <v>232.2</v>
      </c>
    </row>
    <row r="79" spans="1:9" x14ac:dyDescent="0.25">
      <c r="D79" s="35" t="str">
        <f>SUBSTITUTE("Sp.mat: 0.00%",".",IF(VALUE("1.2")=1.2,".",","),2)</f>
        <v>Sp.mat: 0.00%</v>
      </c>
      <c r="F79" s="35" t="str">
        <f>SUBSTITUTE("Sp.man: 0.00%",".",IF(VALUE("1.2")=1.2,".",","),2)</f>
        <v>Sp.man: 0.00%</v>
      </c>
      <c r="G79" s="35" t="str">
        <f>SUBSTITUTE("Sp.uti: 0.00%",".",IF(VALUE("1.2")=1.2,".",","),2)</f>
        <v>Sp.uti: 0.00%</v>
      </c>
    </row>
    <row r="80" spans="1:9" x14ac:dyDescent="0.25">
      <c r="A80" s="36" t="s">
        <v>189</v>
      </c>
      <c r="B80" s="8"/>
      <c r="C80" s="8"/>
      <c r="D80" s="8"/>
      <c r="E80" s="8"/>
      <c r="F80" s="8"/>
      <c r="G80" s="8"/>
    </row>
    <row r="81" spans="1:9" x14ac:dyDescent="0.25">
      <c r="A81" s="8"/>
      <c r="B81" s="8"/>
      <c r="C81" s="8"/>
      <c r="D81" s="8"/>
      <c r="E81" s="8"/>
      <c r="F81" s="8"/>
      <c r="G81" s="8"/>
    </row>
    <row r="82" spans="1:9" x14ac:dyDescent="0.25">
      <c r="A82" s="38" t="s">
        <v>27</v>
      </c>
      <c r="B82" s="39"/>
      <c r="C82" s="39"/>
      <c r="D82" s="39"/>
      <c r="E82" s="39"/>
      <c r="F82" s="39"/>
      <c r="G82" s="39"/>
      <c r="H82" s="40"/>
      <c r="I82" s="41"/>
    </row>
    <row r="83" spans="1:9" x14ac:dyDescent="0.25">
      <c r="B83" s="2">
        <v>17</v>
      </c>
      <c r="C83" s="3" t="s">
        <v>190</v>
      </c>
      <c r="D83" s="5" t="s">
        <v>94</v>
      </c>
      <c r="G83" s="6">
        <v>387</v>
      </c>
    </row>
    <row r="84" spans="1:9" x14ac:dyDescent="0.25">
      <c r="D84" s="35" t="str">
        <f>SUBSTITUTE("Sp.mat: 0.00%",".",IF(VALUE("1.2")=1.2,".",","),2)</f>
        <v>Sp.mat: 0.00%</v>
      </c>
      <c r="F84" s="35" t="str">
        <f>SUBSTITUTE("Sp.man: 0.00%",".",IF(VALUE("1.2")=1.2,".",","),2)</f>
        <v>Sp.man: 0.00%</v>
      </c>
      <c r="G84" s="35" t="str">
        <f>SUBSTITUTE("Sp.uti: 0.00%",".",IF(VALUE("1.2")=1.2,".",","),2)</f>
        <v>Sp.uti: 0.00%</v>
      </c>
    </row>
    <row r="85" spans="1:9" x14ac:dyDescent="0.25">
      <c r="A85" s="36" t="s">
        <v>191</v>
      </c>
      <c r="B85" s="8"/>
      <c r="C85" s="8"/>
      <c r="D85" s="8"/>
      <c r="E85" s="8"/>
      <c r="F85" s="8"/>
      <c r="G85" s="8"/>
    </row>
    <row r="86" spans="1:9" x14ac:dyDescent="0.25">
      <c r="A86" s="8"/>
      <c r="B86" s="8"/>
      <c r="C86" s="8"/>
      <c r="D86" s="8"/>
      <c r="E86" s="8"/>
      <c r="F86" s="8"/>
      <c r="G86" s="8"/>
    </row>
    <row r="87" spans="1:9" x14ac:dyDescent="0.25">
      <c r="A87" s="38" t="s">
        <v>27</v>
      </c>
      <c r="B87" s="39"/>
      <c r="C87" s="39"/>
      <c r="D87" s="39"/>
      <c r="E87" s="39"/>
      <c r="F87" s="39"/>
      <c r="G87" s="39"/>
      <c r="H87" s="40"/>
      <c r="I87" s="41"/>
    </row>
    <row r="88" spans="1:9" x14ac:dyDescent="0.25">
      <c r="B88" s="2">
        <v>18</v>
      </c>
      <c r="C88" s="3" t="s">
        <v>192</v>
      </c>
      <c r="D88" s="5" t="s">
        <v>94</v>
      </c>
      <c r="G88" s="6">
        <v>602</v>
      </c>
    </row>
    <row r="89" spans="1:9" x14ac:dyDescent="0.25">
      <c r="D89" s="35" t="str">
        <f>SUBSTITUTE("Sp.mat: 0.00%",".",IF(VALUE("1.2")=1.2,".",","),2)</f>
        <v>Sp.mat: 0.00%</v>
      </c>
      <c r="F89" s="35" t="str">
        <f>SUBSTITUTE("Sp.man: 0.00%",".",IF(VALUE("1.2")=1.2,".",","),2)</f>
        <v>Sp.man: 0.00%</v>
      </c>
      <c r="G89" s="35" t="str">
        <f>SUBSTITUTE("Sp.uti: 0.00%",".",IF(VALUE("1.2")=1.2,".",","),2)</f>
        <v>Sp.uti: 0.00%</v>
      </c>
    </row>
    <row r="90" spans="1:9" x14ac:dyDescent="0.25">
      <c r="A90" s="36" t="s">
        <v>193</v>
      </c>
      <c r="B90" s="8"/>
      <c r="C90" s="8"/>
      <c r="D90" s="8"/>
      <c r="E90" s="8"/>
      <c r="F90" s="8"/>
      <c r="G90" s="8"/>
    </row>
    <row r="91" spans="1:9" x14ac:dyDescent="0.25">
      <c r="A91" s="8"/>
      <c r="B91" s="8"/>
      <c r="C91" s="8"/>
      <c r="D91" s="8"/>
      <c r="E91" s="8"/>
      <c r="F91" s="8"/>
      <c r="G91" s="8"/>
    </row>
    <row r="92" spans="1:9" x14ac:dyDescent="0.25">
      <c r="A92" s="38" t="s">
        <v>27</v>
      </c>
      <c r="B92" s="39"/>
      <c r="C92" s="39"/>
      <c r="D92" s="39"/>
      <c r="E92" s="39"/>
      <c r="F92" s="39"/>
      <c r="G92" s="39"/>
      <c r="H92" s="40"/>
      <c r="I92" s="41"/>
    </row>
    <row r="93" spans="1:9" x14ac:dyDescent="0.25">
      <c r="B93" s="2">
        <v>19</v>
      </c>
      <c r="C93" s="3" t="s">
        <v>194</v>
      </c>
      <c r="D93" s="5" t="s">
        <v>94</v>
      </c>
      <c r="G93" s="6">
        <v>50</v>
      </c>
    </row>
    <row r="94" spans="1:9" x14ac:dyDescent="0.25">
      <c r="D94" s="35" t="str">
        <f>SUBSTITUTE("Sp.mat: 0.00%",".",IF(VALUE("1.2")=1.2,".",","),2)</f>
        <v>Sp.mat: 0.00%</v>
      </c>
      <c r="F94" s="35" t="str">
        <f>SUBSTITUTE("Sp.man: 0.00%",".",IF(VALUE("1.2")=1.2,".",","),2)</f>
        <v>Sp.man: 0.00%</v>
      </c>
      <c r="G94" s="35" t="str">
        <f>SUBSTITUTE("Sp.uti: 0.00%",".",IF(VALUE("1.2")=1.2,".",","),2)</f>
        <v>Sp.uti: 0.00%</v>
      </c>
    </row>
    <row r="95" spans="1:9" x14ac:dyDescent="0.25">
      <c r="A95" s="36" t="s">
        <v>195</v>
      </c>
      <c r="B95" s="8"/>
      <c r="C95" s="8"/>
      <c r="D95" s="8"/>
      <c r="E95" s="8"/>
      <c r="F95" s="8"/>
      <c r="G95" s="8"/>
    </row>
    <row r="96" spans="1:9" x14ac:dyDescent="0.25">
      <c r="A96" s="8"/>
      <c r="B96" s="8"/>
      <c r="C96" s="8"/>
      <c r="D96" s="8"/>
      <c r="E96" s="8"/>
      <c r="F96" s="8"/>
      <c r="G96" s="8"/>
    </row>
    <row r="97" spans="1:9" x14ac:dyDescent="0.25">
      <c r="A97" s="38" t="s">
        <v>27</v>
      </c>
      <c r="B97" s="39"/>
      <c r="C97" s="39"/>
      <c r="D97" s="39"/>
      <c r="E97" s="39"/>
      <c r="F97" s="39"/>
      <c r="G97" s="39"/>
      <c r="H97" s="40"/>
      <c r="I97" s="41"/>
    </row>
    <row r="98" spans="1:9" x14ac:dyDescent="0.25">
      <c r="B98" s="2">
        <v>20</v>
      </c>
      <c r="C98" s="3" t="s">
        <v>196</v>
      </c>
      <c r="D98" s="5" t="s">
        <v>94</v>
      </c>
      <c r="G98" s="6">
        <v>4</v>
      </c>
    </row>
    <row r="99" spans="1:9" x14ac:dyDescent="0.25">
      <c r="D99" s="35" t="str">
        <f>SUBSTITUTE("Sp.mat: 0.00%",".",IF(VALUE("1.2")=1.2,".",","),2)</f>
        <v>Sp.mat: 0.00%</v>
      </c>
      <c r="F99" s="35" t="str">
        <f>SUBSTITUTE("Sp.man: 0.00%",".",IF(VALUE("1.2")=1.2,".",","),2)</f>
        <v>Sp.man: 0.00%</v>
      </c>
      <c r="G99" s="35" t="str">
        <f>SUBSTITUTE("Sp.uti: 0.00%",".",IF(VALUE("1.2")=1.2,".",","),2)</f>
        <v>Sp.uti: 0.00%</v>
      </c>
    </row>
    <row r="100" spans="1:9" x14ac:dyDescent="0.25">
      <c r="A100" s="36" t="s">
        <v>197</v>
      </c>
      <c r="B100" s="8"/>
      <c r="C100" s="8"/>
      <c r="D100" s="8"/>
      <c r="E100" s="8"/>
      <c r="F100" s="8"/>
      <c r="G100" s="8"/>
    </row>
    <row r="101" spans="1:9" x14ac:dyDescent="0.25">
      <c r="A101" s="8"/>
      <c r="B101" s="8"/>
      <c r="C101" s="8"/>
      <c r="D101" s="8"/>
      <c r="E101" s="8"/>
      <c r="F101" s="8"/>
      <c r="G101" s="8"/>
    </row>
    <row r="102" spans="1:9" x14ac:dyDescent="0.25">
      <c r="A102" s="38" t="s">
        <v>27</v>
      </c>
      <c r="B102" s="39"/>
      <c r="C102" s="39"/>
      <c r="D102" s="39"/>
      <c r="E102" s="39"/>
      <c r="F102" s="39"/>
      <c r="G102" s="39"/>
      <c r="H102" s="40"/>
      <c r="I102" s="41"/>
    </row>
    <row r="103" spans="1:9" x14ac:dyDescent="0.25">
      <c r="B103" s="2">
        <v>21</v>
      </c>
      <c r="C103" s="3" t="s">
        <v>198</v>
      </c>
      <c r="D103" s="5" t="s">
        <v>94</v>
      </c>
      <c r="G103" s="6">
        <v>262</v>
      </c>
    </row>
    <row r="104" spans="1:9" x14ac:dyDescent="0.25">
      <c r="D104" s="35" t="str">
        <f>SUBSTITUTE("Sp.mat: 0.00%",".",IF(VALUE("1.2")=1.2,".",","),2)</f>
        <v>Sp.mat: 0.00%</v>
      </c>
      <c r="F104" s="35" t="str">
        <f>SUBSTITUTE("Sp.man: 0.00%",".",IF(VALUE("1.2")=1.2,".",","),2)</f>
        <v>Sp.man: 0.00%</v>
      </c>
      <c r="G104" s="35" t="str">
        <f>SUBSTITUTE("Sp.uti: 0.00%",".",IF(VALUE("1.2")=1.2,".",","),2)</f>
        <v>Sp.uti: 0.00%</v>
      </c>
    </row>
    <row r="105" spans="1:9" x14ac:dyDescent="0.25">
      <c r="A105" s="36" t="s">
        <v>199</v>
      </c>
      <c r="B105" s="8"/>
      <c r="C105" s="8"/>
      <c r="D105" s="8"/>
      <c r="E105" s="8"/>
      <c r="F105" s="8"/>
      <c r="G105" s="8"/>
    </row>
    <row r="106" spans="1:9" x14ac:dyDescent="0.25">
      <c r="A106" s="8"/>
      <c r="B106" s="8"/>
      <c r="C106" s="8"/>
      <c r="D106" s="8"/>
      <c r="E106" s="8"/>
      <c r="F106" s="8"/>
      <c r="G106" s="8"/>
    </row>
    <row r="107" spans="1:9" x14ac:dyDescent="0.25">
      <c r="A107" s="38" t="s">
        <v>27</v>
      </c>
      <c r="B107" s="39"/>
      <c r="C107" s="39"/>
      <c r="D107" s="39"/>
      <c r="E107" s="39"/>
      <c r="F107" s="39"/>
      <c r="G107" s="39"/>
      <c r="H107" s="40"/>
      <c r="I107" s="41"/>
    </row>
    <row r="108" spans="1:9" x14ac:dyDescent="0.25">
      <c r="B108" s="2">
        <v>22</v>
      </c>
      <c r="C108" s="3" t="s">
        <v>200</v>
      </c>
      <c r="D108" s="5" t="s">
        <v>94</v>
      </c>
      <c r="G108" s="6">
        <v>230</v>
      </c>
    </row>
    <row r="109" spans="1:9" x14ac:dyDescent="0.25">
      <c r="D109" s="35" t="str">
        <f>SUBSTITUTE("Sp.mat: 0.00%",".",IF(VALUE("1.2")=1.2,".",","),2)</f>
        <v>Sp.mat: 0.00%</v>
      </c>
      <c r="F109" s="35" t="str">
        <f>SUBSTITUTE("Sp.man: 0.00%",".",IF(VALUE("1.2")=1.2,".",","),2)</f>
        <v>Sp.man: 0.00%</v>
      </c>
      <c r="G109" s="35" t="str">
        <f>SUBSTITUTE("Sp.uti: 0.00%",".",IF(VALUE("1.2")=1.2,".",","),2)</f>
        <v>Sp.uti: 0.00%</v>
      </c>
    </row>
    <row r="110" spans="1:9" x14ac:dyDescent="0.25">
      <c r="A110" s="36" t="s">
        <v>201</v>
      </c>
      <c r="B110" s="8"/>
      <c r="C110" s="8"/>
      <c r="D110" s="8"/>
      <c r="E110" s="8"/>
      <c r="F110" s="8"/>
      <c r="G110" s="8"/>
    </row>
    <row r="111" spans="1:9" x14ac:dyDescent="0.25">
      <c r="A111" s="8"/>
      <c r="B111" s="8"/>
      <c r="C111" s="8"/>
      <c r="D111" s="8"/>
      <c r="E111" s="8"/>
      <c r="F111" s="8"/>
      <c r="G111" s="8"/>
    </row>
    <row r="112" spans="1:9" x14ac:dyDescent="0.25">
      <c r="A112" s="38" t="s">
        <v>27</v>
      </c>
      <c r="B112" s="39"/>
      <c r="C112" s="39"/>
      <c r="D112" s="39"/>
      <c r="E112" s="39"/>
      <c r="F112" s="39"/>
      <c r="G112" s="39"/>
      <c r="H112" s="40"/>
      <c r="I112" s="41"/>
    </row>
    <row r="113" spans="1:9" x14ac:dyDescent="0.25">
      <c r="B113" s="2">
        <v>23</v>
      </c>
      <c r="C113" s="3" t="s">
        <v>202</v>
      </c>
      <c r="D113" s="5" t="s">
        <v>94</v>
      </c>
      <c r="G113" s="6">
        <v>6</v>
      </c>
    </row>
    <row r="114" spans="1:9" x14ac:dyDescent="0.25">
      <c r="D114" s="35" t="str">
        <f>SUBSTITUTE("Sp.mat: 0.00%",".",IF(VALUE("1.2")=1.2,".",","),2)</f>
        <v>Sp.mat: 0.00%</v>
      </c>
      <c r="F114" s="35" t="str">
        <f>SUBSTITUTE("Sp.man: 0.00%",".",IF(VALUE("1.2")=1.2,".",","),2)</f>
        <v>Sp.man: 0.00%</v>
      </c>
      <c r="G114" s="35" t="str">
        <f>SUBSTITUTE("Sp.uti: 0.00%",".",IF(VALUE("1.2")=1.2,".",","),2)</f>
        <v>Sp.uti: 0.00%</v>
      </c>
    </row>
    <row r="115" spans="1:9" x14ac:dyDescent="0.25">
      <c r="A115" s="36" t="s">
        <v>203</v>
      </c>
      <c r="B115" s="8"/>
      <c r="C115" s="8"/>
      <c r="D115" s="8"/>
      <c r="E115" s="8"/>
      <c r="F115" s="8"/>
      <c r="G115" s="8"/>
    </row>
    <row r="116" spans="1:9" x14ac:dyDescent="0.25">
      <c r="A116" s="8"/>
      <c r="B116" s="8"/>
      <c r="C116" s="8"/>
      <c r="D116" s="8"/>
      <c r="E116" s="8"/>
      <c r="F116" s="8"/>
      <c r="G116" s="8"/>
    </row>
    <row r="117" spans="1:9" x14ac:dyDescent="0.25">
      <c r="A117" s="38" t="s">
        <v>27</v>
      </c>
      <c r="B117" s="39"/>
      <c r="C117" s="39"/>
      <c r="D117" s="39"/>
      <c r="E117" s="39"/>
      <c r="F117" s="39"/>
      <c r="G117" s="39"/>
      <c r="H117" s="40"/>
      <c r="I117" s="41"/>
    </row>
    <row r="118" spans="1:9" x14ac:dyDescent="0.25">
      <c r="B118" s="2">
        <v>24</v>
      </c>
      <c r="C118" s="3" t="s">
        <v>204</v>
      </c>
      <c r="D118" s="5" t="s">
        <v>94</v>
      </c>
      <c r="G118" s="6">
        <v>50</v>
      </c>
    </row>
    <row r="119" spans="1:9" x14ac:dyDescent="0.25">
      <c r="D119" s="35" t="str">
        <f>SUBSTITUTE("Sp.mat: 0.00%",".",IF(VALUE("1.2")=1.2,".",","),2)</f>
        <v>Sp.mat: 0.00%</v>
      </c>
      <c r="F119" s="35" t="str">
        <f>SUBSTITUTE("Sp.man: 0.00%",".",IF(VALUE("1.2")=1.2,".",","),2)</f>
        <v>Sp.man: 0.00%</v>
      </c>
      <c r="G119" s="35" t="str">
        <f>SUBSTITUTE("Sp.uti: 0.00%",".",IF(VALUE("1.2")=1.2,".",","),2)</f>
        <v>Sp.uti: 0.00%</v>
      </c>
    </row>
    <row r="120" spans="1:9" x14ac:dyDescent="0.25">
      <c r="A120" s="36" t="s">
        <v>205</v>
      </c>
      <c r="B120" s="8"/>
      <c r="C120" s="8"/>
      <c r="D120" s="8"/>
      <c r="E120" s="8"/>
      <c r="F120" s="8"/>
      <c r="G120" s="8"/>
    </row>
    <row r="121" spans="1:9" x14ac:dyDescent="0.25">
      <c r="A121" s="8"/>
      <c r="B121" s="8"/>
      <c r="C121" s="8"/>
      <c r="D121" s="8"/>
      <c r="E121" s="8"/>
      <c r="F121" s="8"/>
      <c r="G121" s="8"/>
    </row>
    <row r="122" spans="1:9" x14ac:dyDescent="0.25">
      <c r="A122" s="38" t="s">
        <v>27</v>
      </c>
      <c r="B122" s="39"/>
      <c r="C122" s="39"/>
      <c r="D122" s="39"/>
      <c r="E122" s="39"/>
      <c r="F122" s="39"/>
      <c r="G122" s="39"/>
      <c r="H122" s="40"/>
      <c r="I122" s="41"/>
    </row>
    <row r="123" spans="1:9" x14ac:dyDescent="0.25">
      <c r="B123" s="2">
        <v>25</v>
      </c>
      <c r="C123" s="3" t="s">
        <v>206</v>
      </c>
      <c r="D123" s="5" t="s">
        <v>94</v>
      </c>
      <c r="G123" s="6">
        <v>150</v>
      </c>
    </row>
    <row r="124" spans="1:9" x14ac:dyDescent="0.25">
      <c r="D124" s="35" t="str">
        <f>SUBSTITUTE("Sp.mat: 0.00%",".",IF(VALUE("1.2")=1.2,".",","),2)</f>
        <v>Sp.mat: 0.00%</v>
      </c>
      <c r="F124" s="35" t="str">
        <f>SUBSTITUTE("Sp.man: 0.00%",".",IF(VALUE("1.2")=1.2,".",","),2)</f>
        <v>Sp.man: 0.00%</v>
      </c>
      <c r="G124" s="35" t="str">
        <f>SUBSTITUTE("Sp.uti: 0.00%",".",IF(VALUE("1.2")=1.2,".",","),2)</f>
        <v>Sp.uti: 0.00%</v>
      </c>
    </row>
    <row r="125" spans="1:9" x14ac:dyDescent="0.25">
      <c r="A125" s="36" t="s">
        <v>207</v>
      </c>
      <c r="B125" s="8"/>
      <c r="C125" s="8"/>
      <c r="D125" s="8"/>
      <c r="E125" s="8"/>
      <c r="F125" s="8"/>
      <c r="G125" s="8"/>
    </row>
    <row r="126" spans="1:9" x14ac:dyDescent="0.25">
      <c r="A126" s="8"/>
      <c r="B126" s="8"/>
      <c r="C126" s="8"/>
      <c r="D126" s="8"/>
      <c r="E126" s="8"/>
      <c r="F126" s="8"/>
      <c r="G126" s="8"/>
    </row>
    <row r="127" spans="1:9" x14ac:dyDescent="0.25">
      <c r="A127" s="38" t="s">
        <v>27</v>
      </c>
      <c r="B127" s="39"/>
      <c r="C127" s="39"/>
      <c r="D127" s="39"/>
      <c r="E127" s="39"/>
      <c r="F127" s="39"/>
      <c r="G127" s="39"/>
      <c r="H127" s="40"/>
      <c r="I127" s="41"/>
    </row>
    <row r="128" spans="1:9" x14ac:dyDescent="0.25">
      <c r="B128" s="2">
        <v>26</v>
      </c>
      <c r="C128" s="3" t="s">
        <v>208</v>
      </c>
      <c r="D128" s="5" t="s">
        <v>94</v>
      </c>
      <c r="G128" s="6">
        <v>150</v>
      </c>
    </row>
    <row r="129" spans="1:9" x14ac:dyDescent="0.25">
      <c r="D129" s="35" t="str">
        <f>SUBSTITUTE("Sp.mat: 0.00%",".",IF(VALUE("1.2")=1.2,".",","),2)</f>
        <v>Sp.mat: 0.00%</v>
      </c>
      <c r="F129" s="35" t="str">
        <f>SUBSTITUTE("Sp.man: 0.00%",".",IF(VALUE("1.2")=1.2,".",","),2)</f>
        <v>Sp.man: 0.00%</v>
      </c>
      <c r="G129" s="35" t="str">
        <f>SUBSTITUTE("Sp.uti: 0.00%",".",IF(VALUE("1.2")=1.2,".",","),2)</f>
        <v>Sp.uti: 0.00%</v>
      </c>
    </row>
    <row r="130" spans="1:9" x14ac:dyDescent="0.25">
      <c r="A130" s="36" t="s">
        <v>209</v>
      </c>
      <c r="B130" s="8"/>
      <c r="C130" s="8"/>
      <c r="D130" s="8"/>
      <c r="E130" s="8"/>
      <c r="F130" s="8"/>
      <c r="G130" s="8"/>
    </row>
    <row r="131" spans="1:9" x14ac:dyDescent="0.25">
      <c r="A131" s="8"/>
      <c r="B131" s="8"/>
      <c r="C131" s="8"/>
      <c r="D131" s="8"/>
      <c r="E131" s="8"/>
      <c r="F131" s="8"/>
      <c r="G131" s="8"/>
    </row>
    <row r="132" spans="1:9" x14ac:dyDescent="0.25">
      <c r="A132" s="38" t="s">
        <v>27</v>
      </c>
      <c r="B132" s="39"/>
      <c r="C132" s="39"/>
      <c r="D132" s="39"/>
      <c r="E132" s="39"/>
      <c r="F132" s="39"/>
      <c r="G132" s="39"/>
      <c r="H132" s="40"/>
      <c r="I132" s="41"/>
    </row>
    <row r="133" spans="1:9" x14ac:dyDescent="0.25">
      <c r="B133" s="2">
        <v>27</v>
      </c>
      <c r="C133" s="3" t="s">
        <v>210</v>
      </c>
      <c r="D133" s="5" t="s">
        <v>211</v>
      </c>
      <c r="G133" s="6">
        <v>1</v>
      </c>
    </row>
    <row r="134" spans="1:9" x14ac:dyDescent="0.25">
      <c r="D134" s="35" t="str">
        <f>SUBSTITUTE("Sp.mat: 0.00%",".",IF(VALUE("1.2")=1.2,".",","),2)</f>
        <v>Sp.mat: 0.00%</v>
      </c>
      <c r="F134" s="35" t="str">
        <f>SUBSTITUTE("Sp.man: 0.00%",".",IF(VALUE("1.2")=1.2,".",","),2)</f>
        <v>Sp.man: 0.00%</v>
      </c>
      <c r="G134" s="35" t="str">
        <f>SUBSTITUTE("Sp.uti: 0.00%",".",IF(VALUE("1.2")=1.2,".",","),2)</f>
        <v>Sp.uti: 0.00%</v>
      </c>
    </row>
    <row r="135" spans="1:9" x14ac:dyDescent="0.25">
      <c r="A135" s="36" t="s">
        <v>212</v>
      </c>
      <c r="B135" s="8"/>
      <c r="C135" s="8"/>
      <c r="D135" s="8"/>
      <c r="E135" s="8"/>
      <c r="F135" s="8"/>
      <c r="G135" s="8"/>
    </row>
    <row r="136" spans="1:9" x14ac:dyDescent="0.25">
      <c r="A136" s="8"/>
      <c r="B136" s="8"/>
      <c r="C136" s="8"/>
      <c r="D136" s="8"/>
      <c r="E136" s="8"/>
      <c r="F136" s="8"/>
      <c r="G136" s="8"/>
    </row>
    <row r="137" spans="1:9" x14ac:dyDescent="0.25">
      <c r="A137" s="38" t="s">
        <v>27</v>
      </c>
      <c r="B137" s="39"/>
      <c r="C137" s="39"/>
      <c r="D137" s="39"/>
      <c r="E137" s="39"/>
      <c r="F137" s="39"/>
      <c r="G137" s="39"/>
      <c r="H137" s="40"/>
      <c r="I137" s="41"/>
    </row>
    <row r="138" spans="1:9" x14ac:dyDescent="0.25">
      <c r="B138" s="2">
        <v>28</v>
      </c>
      <c r="C138" s="3" t="s">
        <v>213</v>
      </c>
      <c r="D138" s="5" t="s">
        <v>94</v>
      </c>
      <c r="G138" s="6">
        <v>100</v>
      </c>
    </row>
    <row r="139" spans="1:9" x14ac:dyDescent="0.25">
      <c r="D139" s="35" t="str">
        <f>SUBSTITUTE("Sp.mat: 0.00%",".",IF(VALUE("1.2")=1.2,".",","),2)</f>
        <v>Sp.mat: 0.00%</v>
      </c>
      <c r="F139" s="35" t="str">
        <f>SUBSTITUTE("Sp.man: 0.00%",".",IF(VALUE("1.2")=1.2,".",","),2)</f>
        <v>Sp.man: 0.00%</v>
      </c>
      <c r="G139" s="35" t="str">
        <f>SUBSTITUTE("Sp.uti: 0.00%",".",IF(VALUE("1.2")=1.2,".",","),2)</f>
        <v>Sp.uti: 0.00%</v>
      </c>
    </row>
    <row r="140" spans="1:9" x14ac:dyDescent="0.25">
      <c r="A140" s="36" t="s">
        <v>214</v>
      </c>
      <c r="B140" s="8"/>
      <c r="C140" s="8"/>
      <c r="D140" s="8"/>
      <c r="E140" s="8"/>
      <c r="F140" s="8"/>
      <c r="G140" s="8"/>
    </row>
    <row r="141" spans="1:9" x14ac:dyDescent="0.25">
      <c r="A141" s="8"/>
      <c r="B141" s="8"/>
      <c r="C141" s="8"/>
      <c r="D141" s="8"/>
      <c r="E141" s="8"/>
      <c r="F141" s="8"/>
      <c r="G141" s="8"/>
    </row>
    <row r="142" spans="1:9" x14ac:dyDescent="0.25">
      <c r="A142" s="38" t="s">
        <v>27</v>
      </c>
      <c r="B142" s="39"/>
      <c r="C142" s="39"/>
      <c r="D142" s="39"/>
      <c r="E142" s="39"/>
      <c r="F142" s="39"/>
      <c r="G142" s="39"/>
      <c r="H142" s="40"/>
      <c r="I142" s="41"/>
    </row>
    <row r="143" spans="1:9" x14ac:dyDescent="0.25">
      <c r="B143" s="2">
        <v>30</v>
      </c>
      <c r="C143" s="3" t="s">
        <v>215</v>
      </c>
      <c r="D143" s="5" t="s">
        <v>161</v>
      </c>
      <c r="G143" s="6">
        <v>18</v>
      </c>
    </row>
    <row r="144" spans="1:9" x14ac:dyDescent="0.25">
      <c r="D144" s="35" t="str">
        <f>SUBSTITUTE("Sp.mat: 0.00%",".",IF(VALUE("1.2")=1.2,".",","),2)</f>
        <v>Sp.mat: 0.00%</v>
      </c>
      <c r="F144" s="35" t="str">
        <f>SUBSTITUTE("Sp.man: 0.00%",".",IF(VALUE("1.2")=1.2,".",","),2)</f>
        <v>Sp.man: 0.00%</v>
      </c>
      <c r="G144" s="35" t="str">
        <f>SUBSTITUTE("Sp.uti: 0.00%",".",IF(VALUE("1.2")=1.2,".",","),2)</f>
        <v>Sp.uti: 0.00%</v>
      </c>
    </row>
    <row r="145" spans="1:9" x14ac:dyDescent="0.25">
      <c r="A145" s="36" t="s">
        <v>216</v>
      </c>
      <c r="B145" s="8"/>
      <c r="C145" s="8"/>
      <c r="D145" s="8"/>
      <c r="E145" s="8"/>
      <c r="F145" s="8"/>
      <c r="G145" s="8"/>
    </row>
    <row r="146" spans="1:9" x14ac:dyDescent="0.25">
      <c r="A146" s="8"/>
      <c r="B146" s="8"/>
      <c r="C146" s="8"/>
      <c r="D146" s="8"/>
      <c r="E146" s="8"/>
      <c r="F146" s="8"/>
      <c r="G146" s="8"/>
    </row>
    <row r="147" spans="1:9" x14ac:dyDescent="0.25">
      <c r="A147" s="38" t="s">
        <v>27</v>
      </c>
      <c r="B147" s="39"/>
      <c r="C147" s="39"/>
      <c r="D147" s="39"/>
      <c r="E147" s="39"/>
      <c r="F147" s="39"/>
      <c r="G147" s="39"/>
      <c r="H147" s="40"/>
      <c r="I147" s="41"/>
    </row>
    <row r="148" spans="1:9" x14ac:dyDescent="0.25">
      <c r="B148" s="2">
        <v>31</v>
      </c>
      <c r="C148" s="3" t="s">
        <v>217</v>
      </c>
      <c r="D148" s="5" t="s">
        <v>25</v>
      </c>
      <c r="G148" s="6">
        <v>51.25</v>
      </c>
    </row>
    <row r="149" spans="1:9" x14ac:dyDescent="0.25">
      <c r="D149" s="35" t="str">
        <f>SUBSTITUTE("Sp.mat: 0.00%",".",IF(VALUE("1.2")=1.2,".",","),2)</f>
        <v>Sp.mat: 0.00%</v>
      </c>
      <c r="F149" s="35" t="str">
        <f>SUBSTITUTE("Sp.man: 0.00%",".",IF(VALUE("1.2")=1.2,".",","),2)</f>
        <v>Sp.man: 0.00%</v>
      </c>
      <c r="G149" s="35" t="str">
        <f>SUBSTITUTE("Sp.uti: 0.00%",".",IF(VALUE("1.2")=1.2,".",","),2)</f>
        <v>Sp.uti: 0.00%</v>
      </c>
    </row>
    <row r="150" spans="1:9" x14ac:dyDescent="0.25">
      <c r="A150" s="36" t="s">
        <v>218</v>
      </c>
      <c r="B150" s="8"/>
      <c r="C150" s="8"/>
      <c r="D150" s="8"/>
      <c r="E150" s="8"/>
      <c r="F150" s="8"/>
      <c r="G150" s="8"/>
    </row>
    <row r="151" spans="1:9" x14ac:dyDescent="0.25">
      <c r="A151" s="8"/>
      <c r="B151" s="8"/>
      <c r="C151" s="8"/>
      <c r="D151" s="8"/>
      <c r="E151" s="8"/>
      <c r="F151" s="8"/>
      <c r="G151" s="8"/>
    </row>
    <row r="152" spans="1:9" x14ac:dyDescent="0.25">
      <c r="A152" s="38" t="s">
        <v>27</v>
      </c>
      <c r="B152" s="39"/>
      <c r="C152" s="39"/>
      <c r="D152" s="39"/>
      <c r="E152" s="39"/>
      <c r="F152" s="39"/>
      <c r="G152" s="39"/>
      <c r="H152" s="40"/>
      <c r="I152" s="41"/>
    </row>
    <row r="153" spans="1:9" x14ac:dyDescent="0.25">
      <c r="B153" s="2">
        <v>32</v>
      </c>
      <c r="C153" s="3" t="s">
        <v>219</v>
      </c>
      <c r="D153" s="5" t="s">
        <v>145</v>
      </c>
      <c r="G153" s="6">
        <v>400</v>
      </c>
    </row>
    <row r="154" spans="1:9" x14ac:dyDescent="0.25">
      <c r="D154" s="35" t="str">
        <f>SUBSTITUTE("Sp.mat: 0.00%",".",IF(VALUE("1.2")=1.2,".",","),2)</f>
        <v>Sp.mat: 0.00%</v>
      </c>
      <c r="F154" s="35" t="str">
        <f>SUBSTITUTE("Sp.man: 100.00%",".",IF(VALUE("1.2")=1.2,".",","),2)</f>
        <v>Sp.man: 100.00%</v>
      </c>
      <c r="G154" s="35" t="str">
        <f>SUBSTITUTE("Sp.uti: 0.00%",".",IF(VALUE("1.2")=1.2,".",","),2)</f>
        <v>Sp.uti: 0.00%</v>
      </c>
    </row>
    <row r="155" spans="1:9" x14ac:dyDescent="0.25">
      <c r="A155" s="36" t="s">
        <v>220</v>
      </c>
      <c r="B155" s="8"/>
      <c r="C155" s="8"/>
      <c r="D155" s="8"/>
      <c r="E155" s="8"/>
      <c r="F155" s="8"/>
      <c r="G155" s="8"/>
    </row>
    <row r="156" spans="1:9" x14ac:dyDescent="0.25">
      <c r="A156" s="8"/>
      <c r="B156" s="8"/>
      <c r="C156" s="8"/>
      <c r="D156" s="8"/>
      <c r="E156" s="8"/>
      <c r="F156" s="8"/>
      <c r="G156" s="8"/>
    </row>
    <row r="157" spans="1:9" x14ac:dyDescent="0.25">
      <c r="A157" s="38" t="s">
        <v>27</v>
      </c>
      <c r="B157" s="39"/>
      <c r="C157" s="39"/>
      <c r="D157" s="39"/>
      <c r="E157" s="39"/>
      <c r="F157" s="39"/>
      <c r="G157" s="39"/>
      <c r="H157" s="40"/>
      <c r="I157" s="41"/>
    </row>
    <row r="158" spans="1:9" x14ac:dyDescent="0.25">
      <c r="B158" s="2">
        <v>33</v>
      </c>
      <c r="C158" s="3" t="s">
        <v>221</v>
      </c>
      <c r="D158" s="5" t="s">
        <v>43</v>
      </c>
      <c r="G158" s="6">
        <v>6</v>
      </c>
    </row>
    <row r="159" spans="1:9" x14ac:dyDescent="0.25">
      <c r="D159" s="35" t="str">
        <f>SUBSTITUTE("Sp.mat: 0.00%",".",IF(VALUE("1.2")=1.2,".",","),2)</f>
        <v>Sp.mat: 0.00%</v>
      </c>
      <c r="F159" s="35" t="str">
        <f>SUBSTITUTE("Sp.man: 0.00%",".",IF(VALUE("1.2")=1.2,".",","),2)</f>
        <v>Sp.man: 0.00%</v>
      </c>
      <c r="G159" s="35" t="str">
        <f>SUBSTITUTE("Sp.uti: 0.00%",".",IF(VALUE("1.2")=1.2,".",","),2)</f>
        <v>Sp.uti: 0.00%</v>
      </c>
    </row>
    <row r="160" spans="1:9" x14ac:dyDescent="0.25">
      <c r="A160" s="36" t="s">
        <v>222</v>
      </c>
      <c r="B160" s="8"/>
      <c r="C160" s="8"/>
      <c r="D160" s="8"/>
      <c r="E160" s="8"/>
      <c r="F160" s="8"/>
      <c r="G160" s="8"/>
    </row>
    <row r="161" spans="1:9" x14ac:dyDescent="0.25">
      <c r="A161" s="8"/>
      <c r="B161" s="8"/>
      <c r="C161" s="8"/>
      <c r="D161" s="8"/>
      <c r="E161" s="8"/>
      <c r="F161" s="8"/>
      <c r="G161" s="8"/>
    </row>
    <row r="162" spans="1:9" x14ac:dyDescent="0.25">
      <c r="A162" s="38" t="s">
        <v>27</v>
      </c>
      <c r="B162" s="39"/>
      <c r="C162" s="39"/>
      <c r="D162" s="39"/>
      <c r="E162" s="39"/>
      <c r="F162" s="39"/>
      <c r="G162" s="39"/>
      <c r="H162" s="40"/>
      <c r="I162" s="41"/>
    </row>
    <row r="163" spans="1:9" x14ac:dyDescent="0.25">
      <c r="B163" s="2">
        <v>34</v>
      </c>
      <c r="C163" s="3" t="s">
        <v>223</v>
      </c>
      <c r="D163" s="5" t="s">
        <v>43</v>
      </c>
      <c r="G163" s="6">
        <v>6</v>
      </c>
    </row>
    <row r="164" spans="1:9" x14ac:dyDescent="0.25">
      <c r="D164" s="35" t="str">
        <f>SUBSTITUTE("Sp.mat: 0.00%",".",IF(VALUE("1.2")=1.2,".",","),2)</f>
        <v>Sp.mat: 0.00%</v>
      </c>
      <c r="F164" s="35" t="str">
        <f>SUBSTITUTE("Sp.man: 0.00%",".",IF(VALUE("1.2")=1.2,".",","),2)</f>
        <v>Sp.man: 0.00%</v>
      </c>
      <c r="G164" s="35" t="str">
        <f>SUBSTITUTE("Sp.uti: 0.00%",".",IF(VALUE("1.2")=1.2,".",","),2)</f>
        <v>Sp.uti: 0.00%</v>
      </c>
    </row>
    <row r="165" spans="1:9" x14ac:dyDescent="0.25">
      <c r="A165" s="36" t="s">
        <v>224</v>
      </c>
      <c r="B165" s="8"/>
      <c r="C165" s="8"/>
      <c r="D165" s="8"/>
      <c r="E165" s="8"/>
      <c r="F165" s="8"/>
      <c r="G165" s="8"/>
    </row>
    <row r="166" spans="1:9" x14ac:dyDescent="0.25">
      <c r="A166" s="8"/>
      <c r="B166" s="8"/>
      <c r="C166" s="8"/>
      <c r="D166" s="8"/>
      <c r="E166" s="8"/>
      <c r="F166" s="8"/>
      <c r="G166" s="8"/>
    </row>
    <row r="167" spans="1:9" x14ac:dyDescent="0.25">
      <c r="A167" s="38" t="s">
        <v>27</v>
      </c>
      <c r="B167" s="39"/>
      <c r="C167" s="39"/>
      <c r="D167" s="39"/>
      <c r="E167" s="39"/>
      <c r="F167" s="39"/>
      <c r="G167" s="39"/>
      <c r="H167" s="40"/>
      <c r="I167" s="41"/>
    </row>
    <row r="168" spans="1:9" x14ac:dyDescent="0.25">
      <c r="B168" s="2">
        <v>35</v>
      </c>
      <c r="C168" s="3" t="s">
        <v>225</v>
      </c>
      <c r="D168" s="5" t="s">
        <v>43</v>
      </c>
      <c r="G168" s="6">
        <v>9</v>
      </c>
    </row>
    <row r="169" spans="1:9" x14ac:dyDescent="0.25">
      <c r="D169" s="35" t="str">
        <f>SUBSTITUTE("Sp.mat: 0.00%",".",IF(VALUE("1.2")=1.2,".",","),2)</f>
        <v>Sp.mat: 0.00%</v>
      </c>
      <c r="F169" s="35" t="str">
        <f>SUBSTITUTE("Sp.man: 0.00%",".",IF(VALUE("1.2")=1.2,".",","),2)</f>
        <v>Sp.man: 0.00%</v>
      </c>
      <c r="G169" s="35" t="str">
        <f>SUBSTITUTE("Sp.uti: 0.00%",".",IF(VALUE("1.2")=1.2,".",","),2)</f>
        <v>Sp.uti: 0.00%</v>
      </c>
    </row>
    <row r="170" spans="1:9" x14ac:dyDescent="0.25">
      <c r="A170" s="36" t="s">
        <v>226</v>
      </c>
      <c r="B170" s="8"/>
      <c r="C170" s="8"/>
      <c r="D170" s="8"/>
      <c r="E170" s="8"/>
      <c r="F170" s="8"/>
      <c r="G170" s="8"/>
    </row>
    <row r="171" spans="1:9" x14ac:dyDescent="0.25">
      <c r="A171" s="8"/>
      <c r="B171" s="8"/>
      <c r="C171" s="8"/>
      <c r="D171" s="8"/>
      <c r="E171" s="8"/>
      <c r="F171" s="8"/>
      <c r="G171" s="8"/>
    </row>
    <row r="172" spans="1:9" x14ac:dyDescent="0.25">
      <c r="A172" s="38" t="s">
        <v>27</v>
      </c>
      <c r="B172" s="39"/>
      <c r="C172" s="39"/>
      <c r="D172" s="39"/>
      <c r="E172" s="39"/>
      <c r="F172" s="39"/>
      <c r="G172" s="39"/>
      <c r="H172" s="40"/>
      <c r="I172" s="41"/>
    </row>
    <row r="173" spans="1:9" x14ac:dyDescent="0.25">
      <c r="B173" s="2">
        <v>36</v>
      </c>
      <c r="C173" s="3" t="s">
        <v>227</v>
      </c>
      <c r="D173" s="5" t="s">
        <v>43</v>
      </c>
      <c r="G173" s="6">
        <v>4</v>
      </c>
    </row>
    <row r="174" spans="1:9" x14ac:dyDescent="0.25">
      <c r="D174" s="35" t="str">
        <f>SUBSTITUTE("Sp.mat: 0.00%",".",IF(VALUE("1.2")=1.2,".",","),2)</f>
        <v>Sp.mat: 0.00%</v>
      </c>
      <c r="F174" s="35" t="str">
        <f>SUBSTITUTE("Sp.man: 0.00%",".",IF(VALUE("1.2")=1.2,".",","),2)</f>
        <v>Sp.man: 0.00%</v>
      </c>
      <c r="G174" s="35" t="str">
        <f>SUBSTITUTE("Sp.uti: 0.00%",".",IF(VALUE("1.2")=1.2,".",","),2)</f>
        <v>Sp.uti: 0.00%</v>
      </c>
    </row>
    <row r="175" spans="1:9" x14ac:dyDescent="0.25">
      <c r="A175" s="36" t="s">
        <v>228</v>
      </c>
      <c r="B175" s="8"/>
      <c r="C175" s="8"/>
      <c r="D175" s="8"/>
      <c r="E175" s="8"/>
      <c r="F175" s="8"/>
      <c r="G175" s="8"/>
    </row>
    <row r="176" spans="1:9" x14ac:dyDescent="0.25">
      <c r="A176" s="8"/>
      <c r="B176" s="8"/>
      <c r="C176" s="8"/>
      <c r="D176" s="8"/>
      <c r="E176" s="8"/>
      <c r="F176" s="8"/>
      <c r="G176" s="8"/>
    </row>
    <row r="177" spans="1:9" x14ac:dyDescent="0.25">
      <c r="A177" s="38" t="s">
        <v>27</v>
      </c>
      <c r="B177" s="39"/>
      <c r="C177" s="39"/>
      <c r="D177" s="39"/>
      <c r="E177" s="39"/>
      <c r="F177" s="39"/>
      <c r="G177" s="39"/>
      <c r="H177" s="40"/>
      <c r="I177" s="41"/>
    </row>
    <row r="178" spans="1:9" x14ac:dyDescent="0.25">
      <c r="B178" s="2">
        <v>37</v>
      </c>
      <c r="C178" s="3" t="s">
        <v>229</v>
      </c>
      <c r="D178" s="5" t="s">
        <v>230</v>
      </c>
      <c r="G178" s="6">
        <v>10</v>
      </c>
    </row>
    <row r="179" spans="1:9" x14ac:dyDescent="0.25">
      <c r="D179" s="35" t="str">
        <f>SUBSTITUTE("Sp.mat: 0.00%",".",IF(VALUE("1.2")=1.2,".",","),2)</f>
        <v>Sp.mat: 0.00%</v>
      </c>
      <c r="F179" s="35" t="str">
        <f>SUBSTITUTE("Sp.man: 0.00%",".",IF(VALUE("1.2")=1.2,".",","),2)</f>
        <v>Sp.man: 0.00%</v>
      </c>
      <c r="G179" s="35" t="str">
        <f>SUBSTITUTE("Sp.uti: 0.00%",".",IF(VALUE("1.2")=1.2,".",","),2)</f>
        <v>Sp.uti: 0.00%</v>
      </c>
    </row>
    <row r="180" spans="1:9" x14ac:dyDescent="0.25">
      <c r="A180" s="36" t="s">
        <v>231</v>
      </c>
      <c r="B180" s="8"/>
      <c r="C180" s="8"/>
      <c r="D180" s="8"/>
      <c r="E180" s="8"/>
      <c r="F180" s="8"/>
      <c r="G180" s="8"/>
    </row>
    <row r="181" spans="1:9" x14ac:dyDescent="0.25">
      <c r="A181" s="8"/>
      <c r="B181" s="8"/>
      <c r="C181" s="8"/>
      <c r="D181" s="8"/>
      <c r="E181" s="8"/>
      <c r="F181" s="8"/>
      <c r="G181" s="8"/>
    </row>
    <row r="182" spans="1:9" x14ac:dyDescent="0.25">
      <c r="A182" s="38" t="s">
        <v>27</v>
      </c>
      <c r="B182" s="39"/>
      <c r="C182" s="39"/>
      <c r="D182" s="39"/>
      <c r="E182" s="39"/>
      <c r="F182" s="39"/>
      <c r="G182" s="39"/>
      <c r="H182" s="40"/>
      <c r="I182" s="41"/>
    </row>
    <row r="183" spans="1:9" x14ac:dyDescent="0.25">
      <c r="B183" s="2">
        <v>38</v>
      </c>
      <c r="C183" s="3" t="s">
        <v>232</v>
      </c>
      <c r="D183" s="5" t="s">
        <v>94</v>
      </c>
      <c r="G183" s="6">
        <v>3</v>
      </c>
    </row>
    <row r="184" spans="1:9" x14ac:dyDescent="0.25">
      <c r="D184" s="35" t="str">
        <f>SUBSTITUTE("Sp.mat: 0.00%",".",IF(VALUE("1.2")=1.2,".",","),2)</f>
        <v>Sp.mat: 0.00%</v>
      </c>
      <c r="F184" s="35" t="str">
        <f>SUBSTITUTE("Sp.man: 0.00%",".",IF(VALUE("1.2")=1.2,".",","),2)</f>
        <v>Sp.man: 0.00%</v>
      </c>
      <c r="G184" s="35" t="str">
        <f>SUBSTITUTE("Sp.uti: 0.00%",".",IF(VALUE("1.2")=1.2,".",","),2)</f>
        <v>Sp.uti: 0.00%</v>
      </c>
    </row>
    <row r="185" spans="1:9" x14ac:dyDescent="0.25">
      <c r="A185" s="36" t="s">
        <v>233</v>
      </c>
      <c r="B185" s="8"/>
      <c r="C185" s="8"/>
      <c r="D185" s="8"/>
      <c r="E185" s="8"/>
      <c r="F185" s="8"/>
      <c r="G185" s="8"/>
    </row>
    <row r="186" spans="1:9" x14ac:dyDescent="0.25">
      <c r="A186" s="8"/>
      <c r="B186" s="8"/>
      <c r="C186" s="8"/>
      <c r="D186" s="8"/>
      <c r="E186" s="8"/>
      <c r="F186" s="8"/>
      <c r="G186" s="8"/>
    </row>
    <row r="187" spans="1:9" x14ac:dyDescent="0.25">
      <c r="A187" s="38" t="s">
        <v>234</v>
      </c>
      <c r="B187" s="39"/>
      <c r="C187" s="39"/>
      <c r="D187" s="39"/>
      <c r="E187" s="39"/>
      <c r="F187" s="39"/>
      <c r="G187" s="39"/>
      <c r="H187" s="40"/>
      <c r="I187" s="41"/>
    </row>
    <row r="188" spans="1:9" x14ac:dyDescent="0.25">
      <c r="B188" s="2">
        <v>39</v>
      </c>
      <c r="C188" s="3" t="s">
        <v>235</v>
      </c>
      <c r="D188" s="5" t="s">
        <v>94</v>
      </c>
      <c r="G188" s="6">
        <v>10</v>
      </c>
    </row>
    <row r="189" spans="1:9" x14ac:dyDescent="0.25">
      <c r="D189" s="35" t="str">
        <f>SUBSTITUTE("Sp.mat: 0.00%",".",IF(VALUE("1.2")=1.2,".",","),2)</f>
        <v>Sp.mat: 0.00%</v>
      </c>
      <c r="F189" s="35" t="str">
        <f>SUBSTITUTE("Sp.man: 0.00%",".",IF(VALUE("1.2")=1.2,".",","),2)</f>
        <v>Sp.man: 0.00%</v>
      </c>
      <c r="G189" s="35" t="str">
        <f>SUBSTITUTE("Sp.uti: 0.00%",".",IF(VALUE("1.2")=1.2,".",","),2)</f>
        <v>Sp.uti: 0.00%</v>
      </c>
    </row>
    <row r="190" spans="1:9" x14ac:dyDescent="0.25">
      <c r="A190" s="36" t="s">
        <v>236</v>
      </c>
      <c r="B190" s="8"/>
      <c r="C190" s="8"/>
      <c r="D190" s="8"/>
      <c r="E190" s="8"/>
      <c r="F190" s="8"/>
      <c r="G190" s="8"/>
    </row>
    <row r="191" spans="1:9" x14ac:dyDescent="0.25">
      <c r="A191" s="8"/>
      <c r="B191" s="8"/>
      <c r="C191" s="8"/>
      <c r="D191" s="8"/>
      <c r="E191" s="8"/>
      <c r="F191" s="8"/>
      <c r="G191" s="8"/>
    </row>
    <row r="192" spans="1:9" x14ac:dyDescent="0.25">
      <c r="A192" s="38" t="s">
        <v>27</v>
      </c>
      <c r="B192" s="39"/>
      <c r="C192" s="39"/>
      <c r="D192" s="39"/>
      <c r="E192" s="39"/>
      <c r="F192" s="39"/>
      <c r="G192" s="39"/>
      <c r="H192" s="40"/>
      <c r="I192" s="41"/>
    </row>
    <row r="193" spans="1:9" x14ac:dyDescent="0.25">
      <c r="B193" s="2">
        <v>40</v>
      </c>
      <c r="C193" s="3" t="s">
        <v>237</v>
      </c>
      <c r="D193" s="5" t="s">
        <v>94</v>
      </c>
      <c r="G193" s="6">
        <v>6</v>
      </c>
    </row>
    <row r="194" spans="1:9" x14ac:dyDescent="0.25">
      <c r="D194" s="35" t="str">
        <f>SUBSTITUTE("Sp.mat: 0.00%",".",IF(VALUE("1.2")=1.2,".",","),2)</f>
        <v>Sp.mat: 0.00%</v>
      </c>
      <c r="F194" s="35" t="str">
        <f>SUBSTITUTE("Sp.man: 0.00%",".",IF(VALUE("1.2")=1.2,".",","),2)</f>
        <v>Sp.man: 0.00%</v>
      </c>
      <c r="G194" s="35" t="str">
        <f>SUBSTITUTE("Sp.uti: 0.00%",".",IF(VALUE("1.2")=1.2,".",","),2)</f>
        <v>Sp.uti: 0.00%</v>
      </c>
    </row>
    <row r="195" spans="1:9" x14ac:dyDescent="0.25">
      <c r="A195" s="36" t="s">
        <v>238</v>
      </c>
      <c r="B195" s="8"/>
      <c r="C195" s="8"/>
      <c r="D195" s="8"/>
      <c r="E195" s="8"/>
      <c r="F195" s="8"/>
      <c r="G195" s="8"/>
    </row>
    <row r="196" spans="1:9" x14ac:dyDescent="0.25">
      <c r="A196" s="8"/>
      <c r="B196" s="8"/>
      <c r="C196" s="8"/>
      <c r="D196" s="8"/>
      <c r="E196" s="8"/>
      <c r="F196" s="8"/>
      <c r="G196" s="8"/>
    </row>
    <row r="197" spans="1:9" x14ac:dyDescent="0.25">
      <c r="A197" s="38" t="s">
        <v>27</v>
      </c>
      <c r="B197" s="39"/>
      <c r="C197" s="39"/>
      <c r="D197" s="39"/>
      <c r="E197" s="39"/>
      <c r="F197" s="39"/>
      <c r="G197" s="39"/>
      <c r="H197" s="40"/>
      <c r="I197" s="41"/>
    </row>
    <row r="198" spans="1:9" x14ac:dyDescent="0.25">
      <c r="B198" s="2">
        <v>41</v>
      </c>
      <c r="C198" s="3" t="s">
        <v>239</v>
      </c>
      <c r="D198" s="5" t="s">
        <v>25</v>
      </c>
      <c r="G198" s="6">
        <v>4.2</v>
      </c>
    </row>
    <row r="199" spans="1:9" x14ac:dyDescent="0.25">
      <c r="D199" s="35" t="str">
        <f>SUBSTITUTE("Sp.mat: 0.00%",".",IF(VALUE("1.2")=1.2,".",","),2)</f>
        <v>Sp.mat: 0.00%</v>
      </c>
      <c r="F199" s="35" t="str">
        <f>SUBSTITUTE("Sp.man: 0.00%",".",IF(VALUE("1.2")=1.2,".",","),2)</f>
        <v>Sp.man: 0.00%</v>
      </c>
      <c r="G199" s="35" t="str">
        <f>SUBSTITUTE("Sp.uti: 0.00%",".",IF(VALUE("1.2")=1.2,".",","),2)</f>
        <v>Sp.uti: 0.00%</v>
      </c>
    </row>
    <row r="200" spans="1:9" x14ac:dyDescent="0.25">
      <c r="A200" s="36" t="s">
        <v>240</v>
      </c>
      <c r="B200" s="8"/>
      <c r="C200" s="8"/>
      <c r="D200" s="8"/>
      <c r="E200" s="8"/>
      <c r="F200" s="8"/>
      <c r="G200" s="8"/>
    </row>
    <row r="201" spans="1:9" x14ac:dyDescent="0.25">
      <c r="A201" s="8"/>
      <c r="B201" s="8"/>
      <c r="C201" s="8"/>
      <c r="D201" s="8"/>
      <c r="E201" s="8"/>
      <c r="F201" s="8"/>
      <c r="G201" s="8"/>
    </row>
    <row r="202" spans="1:9" x14ac:dyDescent="0.25">
      <c r="A202" s="38" t="s">
        <v>27</v>
      </c>
      <c r="B202" s="39"/>
      <c r="C202" s="39"/>
      <c r="D202" s="39"/>
      <c r="E202" s="39"/>
      <c r="F202" s="39"/>
      <c r="G202" s="39"/>
      <c r="H202" s="40"/>
      <c r="I202" s="41"/>
    </row>
    <row r="203" spans="1:9" x14ac:dyDescent="0.25">
      <c r="B203" s="2">
        <v>42</v>
      </c>
      <c r="C203" s="3" t="s">
        <v>241</v>
      </c>
      <c r="D203" s="5" t="s">
        <v>25</v>
      </c>
      <c r="G203" s="6">
        <v>3.4</v>
      </c>
    </row>
    <row r="204" spans="1:9" x14ac:dyDescent="0.25">
      <c r="D204" s="35" t="str">
        <f>SUBSTITUTE("Sp.mat: 0.00%",".",IF(VALUE("1.2")=1.2,".",","),2)</f>
        <v>Sp.mat: 0.00%</v>
      </c>
      <c r="F204" s="35" t="str">
        <f>SUBSTITUTE("Sp.man: 0.00%",".",IF(VALUE("1.2")=1.2,".",","),2)</f>
        <v>Sp.man: 0.00%</v>
      </c>
      <c r="G204" s="35" t="str">
        <f>SUBSTITUTE("Sp.uti: 0.00%",".",IF(VALUE("1.2")=1.2,".",","),2)</f>
        <v>Sp.uti: 0.00%</v>
      </c>
    </row>
    <row r="205" spans="1:9" x14ac:dyDescent="0.25">
      <c r="A205" s="36" t="s">
        <v>242</v>
      </c>
      <c r="B205" s="8"/>
      <c r="C205" s="8"/>
      <c r="D205" s="8"/>
      <c r="E205" s="8"/>
      <c r="F205" s="8"/>
      <c r="G205" s="8"/>
    </row>
    <row r="206" spans="1:9" x14ac:dyDescent="0.25">
      <c r="A206" s="8"/>
      <c r="B206" s="8"/>
      <c r="C206" s="8"/>
      <c r="D206" s="8"/>
      <c r="E206" s="8"/>
      <c r="F206" s="8"/>
      <c r="G206" s="8"/>
    </row>
    <row r="207" spans="1:9" x14ac:dyDescent="0.25">
      <c r="A207" s="56" t="s">
        <v>27</v>
      </c>
      <c r="B207" s="57"/>
      <c r="C207" s="57"/>
      <c r="D207" s="57"/>
      <c r="E207" s="57"/>
      <c r="F207" s="57"/>
      <c r="G207" s="57"/>
      <c r="H207" s="58"/>
      <c r="I207" s="59"/>
    </row>
    <row r="208" spans="1:9" x14ac:dyDescent="0.25">
      <c r="A208" s="61" t="s">
        <v>81</v>
      </c>
      <c r="B208" s="61"/>
      <c r="C208" s="61"/>
      <c r="D208" s="61"/>
      <c r="E208" s="61"/>
      <c r="F208" s="61"/>
      <c r="G208" s="61"/>
      <c r="H208" s="61"/>
      <c r="I208" s="61"/>
    </row>
    <row r="209" spans="1:19" x14ac:dyDescent="0.25">
      <c r="B209" s="2">
        <v>43</v>
      </c>
      <c r="C209" s="3" t="s">
        <v>243</v>
      </c>
      <c r="D209" s="5" t="s">
        <v>31</v>
      </c>
      <c r="G209" s="6">
        <v>100</v>
      </c>
    </row>
    <row r="210" spans="1:19" x14ac:dyDescent="0.25">
      <c r="D210" s="35" t="str">
        <f>SUBSTITUTE("Sp.mat: 0.00%",".",IF(VALUE("1.2")=1.2,".",","),2)</f>
        <v>Sp.mat: 0.00%</v>
      </c>
      <c r="F210" s="35" t="str">
        <f>SUBSTITUTE("Sp.man: 0.00%",".",IF(VALUE("1.2")=1.2,".",","),2)</f>
        <v>Sp.man: 0.00%</v>
      </c>
      <c r="G210" s="35" t="str">
        <f>SUBSTITUTE("Sp.uti: 0.00%",".",IF(VALUE("1.2")=1.2,".",","),2)</f>
        <v>Sp.uti: 0.00%</v>
      </c>
    </row>
    <row r="211" spans="1:19" x14ac:dyDescent="0.25">
      <c r="A211" s="36" t="s">
        <v>244</v>
      </c>
      <c r="B211" s="8"/>
      <c r="C211" s="8"/>
      <c r="D211" s="8"/>
      <c r="E211" s="8"/>
      <c r="F211" s="8"/>
      <c r="G211" s="8"/>
    </row>
    <row r="212" spans="1:19" x14ac:dyDescent="0.25">
      <c r="A212" s="8"/>
      <c r="B212" s="8"/>
      <c r="C212" s="8"/>
      <c r="D212" s="8"/>
      <c r="E212" s="8"/>
      <c r="F212" s="8"/>
      <c r="G212" s="8"/>
    </row>
    <row r="213" spans="1:19" x14ac:dyDescent="0.25">
      <c r="A213" s="38" t="s">
        <v>245</v>
      </c>
      <c r="B213" s="39"/>
      <c r="C213" s="39"/>
      <c r="D213" s="39"/>
      <c r="E213" s="39"/>
      <c r="F213" s="39"/>
      <c r="G213" s="39"/>
      <c r="H213" s="40"/>
      <c r="I213" s="41"/>
    </row>
    <row r="214" spans="1:19" x14ac:dyDescent="0.25">
      <c r="B214" s="2">
        <v>44</v>
      </c>
      <c r="C214" s="3" t="s">
        <v>246</v>
      </c>
      <c r="D214" s="5" t="s">
        <v>43</v>
      </c>
      <c r="G214" s="6">
        <v>9.1999999999999998E-2</v>
      </c>
    </row>
    <row r="215" spans="1:19" x14ac:dyDescent="0.25">
      <c r="D215" s="35" t="str">
        <f>SUBSTITUTE("Sp.mat: 0.00%",".",IF(VALUE("1.2")=1.2,".",","),2)</f>
        <v>Sp.mat: 0.00%</v>
      </c>
      <c r="F215" s="35" t="str">
        <f>SUBSTITUTE("Sp.man: 0.00%",".",IF(VALUE("1.2")=1.2,".",","),2)</f>
        <v>Sp.man: 0.00%</v>
      </c>
      <c r="G215" s="35" t="str">
        <f>SUBSTITUTE("Sp.uti: 0.00%",".",IF(VALUE("1.2")=1.2,".",","),2)</f>
        <v>Sp.uti: 0.00%</v>
      </c>
    </row>
    <row r="216" spans="1:19" x14ac:dyDescent="0.25">
      <c r="A216" s="36" t="s">
        <v>247</v>
      </c>
      <c r="B216" s="8"/>
      <c r="C216" s="8"/>
      <c r="D216" s="8"/>
      <c r="E216" s="8"/>
      <c r="F216" s="8"/>
      <c r="G216" s="8"/>
    </row>
    <row r="217" spans="1:19" x14ac:dyDescent="0.25">
      <c r="A217" s="8"/>
      <c r="B217" s="8"/>
      <c r="C217" s="8"/>
      <c r="D217" s="8"/>
      <c r="E217" s="8"/>
      <c r="F217" s="8"/>
      <c r="G217" s="8"/>
    </row>
    <row r="218" spans="1:19" x14ac:dyDescent="0.25">
      <c r="A218" s="38" t="s">
        <v>27</v>
      </c>
      <c r="B218" s="39"/>
      <c r="C218" s="39"/>
      <c r="D218" s="39"/>
      <c r="E218" s="39"/>
      <c r="F218" s="39"/>
      <c r="G218" s="39"/>
      <c r="H218" s="40"/>
      <c r="I218" s="41"/>
    </row>
    <row r="219" spans="1:19" x14ac:dyDescent="0.25">
      <c r="B219" s="2">
        <v>45</v>
      </c>
      <c r="C219" s="3" t="s">
        <v>248</v>
      </c>
      <c r="D219" s="5" t="s">
        <v>38</v>
      </c>
      <c r="G219" s="6">
        <v>92</v>
      </c>
    </row>
    <row r="220" spans="1:19" x14ac:dyDescent="0.25">
      <c r="D220" s="35" t="str">
        <f>SUBSTITUTE("Sp.mat: 0.00%",".",IF(VALUE("1.2")=1.2,".",","),2)</f>
        <v>Sp.mat: 0.00%</v>
      </c>
      <c r="F220" s="35" t="str">
        <f>SUBSTITUTE("Sp.man: 0.00%",".",IF(VALUE("1.2")=1.2,".",","),2)</f>
        <v>Sp.man: 0.00%</v>
      </c>
      <c r="G220" s="35" t="str">
        <f>SUBSTITUTE("Sp.uti: 0.00%",".",IF(VALUE("1.2")=1.2,".",","),2)</f>
        <v>Sp.uti: 0.00%</v>
      </c>
    </row>
    <row r="221" spans="1:19" x14ac:dyDescent="0.25">
      <c r="A221" s="36" t="s">
        <v>249</v>
      </c>
      <c r="B221" s="8"/>
      <c r="C221" s="8"/>
      <c r="D221" s="8"/>
      <c r="E221" s="8"/>
      <c r="F221" s="8"/>
      <c r="G221" s="8"/>
    </row>
    <row r="222" spans="1:19" x14ac:dyDescent="0.25">
      <c r="A222" s="8"/>
      <c r="B222" s="8"/>
      <c r="C222" s="8"/>
      <c r="D222" s="8"/>
      <c r="E222" s="8"/>
      <c r="F222" s="8"/>
      <c r="G222" s="8"/>
    </row>
    <row r="223" spans="1:19" x14ac:dyDescent="0.25">
      <c r="A223" s="38" t="s">
        <v>27</v>
      </c>
      <c r="B223" s="39"/>
      <c r="C223" s="39"/>
      <c r="D223" s="39"/>
      <c r="E223" s="39"/>
      <c r="F223" s="39"/>
      <c r="G223" s="39"/>
      <c r="H223" s="40"/>
      <c r="I223" s="41"/>
    </row>
    <row r="224" spans="1:19" x14ac:dyDescent="0.25">
      <c r="B224" s="42" t="s">
        <v>51</v>
      </c>
      <c r="E224" s="4">
        <f>SUMIF(J13:J223,"1",I13:I223)</f>
        <v>0</v>
      </c>
      <c r="F224" s="4">
        <f>SUMIF(J13:J223,"2",I13:I223)</f>
        <v>0</v>
      </c>
      <c r="G224" s="4">
        <f>SUMIF(J13:J223,"3",I13:I223)</f>
        <v>0</v>
      </c>
      <c r="H224" s="4">
        <f>SUMIF(J13:J223,"4",I13:I223)</f>
        <v>0</v>
      </c>
      <c r="I224" s="4">
        <f>SUMIF(J13:J223,"5",I13:I223)</f>
        <v>0</v>
      </c>
      <c r="K224" s="4">
        <f>SUMIF(J13:J223,"3",K13:K223)</f>
        <v>0</v>
      </c>
      <c r="L224" s="4">
        <f>SUMIF(J13:J223,"3",L13:L223)</f>
        <v>0</v>
      </c>
      <c r="M224" s="4">
        <f>SUMIF(J13:J223,"3",M13:M223)</f>
        <v>0</v>
      </c>
      <c r="N224" s="4">
        <f>SUMIF(J13:J223,"4",N13:N223)</f>
        <v>0</v>
      </c>
      <c r="O224" s="4">
        <f>SUMIF(J13:J223,"4",O13:O223)</f>
        <v>0</v>
      </c>
      <c r="P224" s="4">
        <f>SUMIF(J13:J223,"4",P13:P223)</f>
        <v>0</v>
      </c>
      <c r="Q224" s="4">
        <f>SUMIF(J13:J223,"4",Q13:Q223)</f>
        <v>0</v>
      </c>
      <c r="R224" s="4">
        <f>SUMIF(J13:J223,"4",R13:R223)</f>
        <v>0</v>
      </c>
      <c r="S224" s="4">
        <f>SUMIF(J13:J223,"4",S13:S223)</f>
        <v>0</v>
      </c>
    </row>
    <row r="225" spans="2:9" hidden="1" x14ac:dyDescent="0.25">
      <c r="B225" s="42" t="s">
        <v>52</v>
      </c>
    </row>
    <row r="226" spans="2:9" hidden="1" x14ac:dyDescent="0.25">
      <c r="B226" s="42" t="s">
        <v>53</v>
      </c>
      <c r="G226" s="4">
        <f>$K$224*1</f>
        <v>0</v>
      </c>
    </row>
    <row r="227" spans="2:9" hidden="1" x14ac:dyDescent="0.25">
      <c r="B227" s="42" t="s">
        <v>54</v>
      </c>
      <c r="G227" s="4">
        <f>$L$224*1</f>
        <v>0</v>
      </c>
    </row>
    <row r="228" spans="2:9" hidden="1" x14ac:dyDescent="0.25">
      <c r="B228" s="42" t="s">
        <v>55</v>
      </c>
      <c r="G228" s="4">
        <f>G224-G226-G227</f>
        <v>0</v>
      </c>
    </row>
    <row r="229" spans="2:9" hidden="1" x14ac:dyDescent="0.25">
      <c r="B229" s="42" t="s">
        <v>56</v>
      </c>
      <c r="E229" s="4">
        <f>IF("G"="Nu",0*1,0)</f>
        <v>0</v>
      </c>
      <c r="I229" s="4">
        <f>E229</f>
        <v>0</v>
      </c>
    </row>
    <row r="230" spans="2:9" hidden="1" x14ac:dyDescent="0.25">
      <c r="B230" s="42" t="s">
        <v>57</v>
      </c>
      <c r="D230" s="43" t="str">
        <f>CONCATENATE(TEXT(0,REPLACE("#.####",2,1,"."))," x")</f>
        <v>. x</v>
      </c>
      <c r="E230" s="4">
        <f>IF("G"="Nu",0*1,0)</f>
        <v>0</v>
      </c>
      <c r="I230" s="4">
        <f>E230*0</f>
        <v>0</v>
      </c>
    </row>
    <row r="231" spans="2:9" x14ac:dyDescent="0.25">
      <c r="B231" s="42" t="s">
        <v>58</v>
      </c>
      <c r="E231" s="4">
        <f>0</f>
        <v>0</v>
      </c>
      <c r="F231" s="4">
        <f>0</f>
        <v>0</v>
      </c>
      <c r="G231" s="4">
        <f>0</f>
        <v>0</v>
      </c>
      <c r="H231" s="4">
        <f>IF(H224=0,1,H242/H224)</f>
        <v>1</v>
      </c>
    </row>
    <row r="232" spans="2:9" x14ac:dyDescent="0.25">
      <c r="B232" s="44" t="s">
        <v>59</v>
      </c>
      <c r="C232" s="45"/>
      <c r="D232" s="46"/>
      <c r="E232" s="47"/>
      <c r="F232" s="47"/>
      <c r="G232" s="48"/>
      <c r="H232" s="37"/>
      <c r="I232" s="49"/>
    </row>
    <row r="233" spans="2:9" hidden="1" x14ac:dyDescent="0.25">
      <c r="B233" s="50" t="str">
        <f>CONCATENATE("  ","Impozit manopera        ")</f>
        <v xml:space="preserve">  Impozit manopera        </v>
      </c>
      <c r="D233" s="43">
        <f>0</f>
        <v>0</v>
      </c>
      <c r="F233" s="4">
        <f>F224*F231*D233</f>
        <v>0</v>
      </c>
      <c r="I233" s="51">
        <f>F233</f>
        <v>0</v>
      </c>
    </row>
    <row r="234" spans="2:9" x14ac:dyDescent="0.25">
      <c r="B234" s="50" t="str">
        <f>CONCATENATE("  ","C.A.S.                  ")</f>
        <v xml:space="preserve">  C.A.S.                  </v>
      </c>
      <c r="D234" s="43">
        <f>0</f>
        <v>0</v>
      </c>
      <c r="F234" s="4">
        <f>(F224*F231+F233)*D234</f>
        <v>0</v>
      </c>
      <c r="I234" s="4">
        <f>F234</f>
        <v>0</v>
      </c>
    </row>
    <row r="235" spans="2:9" x14ac:dyDescent="0.25">
      <c r="B235" s="50" t="str">
        <f>CONCATENATE("  ","C.A.S.S.                ")</f>
        <v xml:space="preserve">  C.A.S.S.                </v>
      </c>
      <c r="D235" s="43">
        <f>0</f>
        <v>0</v>
      </c>
      <c r="F235" s="4">
        <f>(F224*F231+F233)*D235</f>
        <v>0</v>
      </c>
      <c r="I235" s="4">
        <f>F235</f>
        <v>0</v>
      </c>
    </row>
    <row r="236" spans="2:9" x14ac:dyDescent="0.25">
      <c r="B236" s="50" t="str">
        <f>CONCATENATE("  ","Aj.somaj                ")</f>
        <v xml:space="preserve">  Aj.somaj                </v>
      </c>
      <c r="D236" s="43">
        <f>0</f>
        <v>0</v>
      </c>
      <c r="F236" s="4">
        <f>(F224*F231+F233)*D236</f>
        <v>0</v>
      </c>
      <c r="I236" s="4">
        <f>F236</f>
        <v>0</v>
      </c>
    </row>
    <row r="237" spans="2:9" x14ac:dyDescent="0.25">
      <c r="B237" s="50" t="str">
        <f>CONCATENATE("  ","Acc. munca, boli profes.")</f>
        <v xml:space="preserve">  Acc. munca, boli profes.</v>
      </c>
      <c r="D237" s="43">
        <f>0</f>
        <v>0</v>
      </c>
      <c r="F237" s="4">
        <f>(F224*F231+F233)*D237</f>
        <v>0</v>
      </c>
      <c r="I237" s="4">
        <f>F237</f>
        <v>0</v>
      </c>
    </row>
    <row r="238" spans="2:9" x14ac:dyDescent="0.25">
      <c r="B238" s="50" t="str">
        <f>CONCATENATE("  ","Contr.Concedii Medicale ")</f>
        <v xml:space="preserve">  Contr.Concedii Medicale </v>
      </c>
      <c r="D238" s="43">
        <f>0</f>
        <v>0</v>
      </c>
      <c r="F238" s="4">
        <f>(F224*F231+F233)*D238</f>
        <v>0</v>
      </c>
      <c r="I238" s="4">
        <f>F238</f>
        <v>0</v>
      </c>
    </row>
    <row r="239" spans="2:9" x14ac:dyDescent="0.25">
      <c r="B239" s="50" t="str">
        <f>CONCATENATE("  ","Comision ITM            ")</f>
        <v xml:space="preserve">  Comision ITM            </v>
      </c>
      <c r="D239" s="43">
        <f>0</f>
        <v>0</v>
      </c>
      <c r="F239" s="4">
        <f>(F224*F231+F233)*D239</f>
        <v>0</v>
      </c>
      <c r="I239" s="4">
        <f>F239</f>
        <v>0</v>
      </c>
    </row>
    <row r="240" spans="2:9" x14ac:dyDescent="0.25">
      <c r="B240" s="50" t="str">
        <f>CONCATENATE("  ","Fond garantare salarii  ")</f>
        <v xml:space="preserve">  Fond garantare salarii  </v>
      </c>
      <c r="D240" s="43">
        <f>0</f>
        <v>0</v>
      </c>
      <c r="F240" s="4">
        <f>(F224*F231+F233)*D240</f>
        <v>0</v>
      </c>
      <c r="I240" s="4">
        <f>F240</f>
        <v>0</v>
      </c>
    </row>
    <row r="241" spans="1:9" hidden="1" x14ac:dyDescent="0.25">
      <c r="B241" s="50" t="str">
        <f>CONCATENATE("  ","Chelt.tr.aprov.,depozit.")</f>
        <v xml:space="preserve">  Chelt.tr.aprov.,depozit.</v>
      </c>
      <c r="D241" s="43">
        <f>0</f>
        <v>0</v>
      </c>
      <c r="E241" s="4">
        <f>(E224+I229+I230)*E231*D241</f>
        <v>0</v>
      </c>
      <c r="I241" s="4">
        <f>E241</f>
        <v>0</v>
      </c>
    </row>
    <row r="242" spans="1:9" x14ac:dyDescent="0.25">
      <c r="B242" s="44" t="s">
        <v>60</v>
      </c>
      <c r="C242" s="45"/>
      <c r="D242" s="46"/>
      <c r="E242" s="49">
        <f>(E224+I229+I230)*E231+E241</f>
        <v>0</v>
      </c>
      <c r="F242" s="49">
        <f>F224*F231+F233+F234+F235+F236+F237+F238+F239+F240</f>
        <v>0</v>
      </c>
      <c r="G242" s="49">
        <f>G224*G231</f>
        <v>0</v>
      </c>
      <c r="H242" s="49">
        <f>($N$224*0+$O$224*0+$P$224*0)*1</f>
        <v>0</v>
      </c>
      <c r="I242" s="49">
        <f>SUM(E242:H242)</f>
        <v>0</v>
      </c>
    </row>
    <row r="243" spans="1:9" x14ac:dyDescent="0.25">
      <c r="B243" s="44" t="s">
        <v>61</v>
      </c>
      <c r="C243" s="45"/>
      <c r="D243" s="52">
        <f>0</f>
        <v>0</v>
      </c>
      <c r="E243" s="47" t="s">
        <v>62</v>
      </c>
      <c r="F243" s="47"/>
      <c r="G243" s="48"/>
      <c r="H243" s="37"/>
      <c r="I243" s="49">
        <f>I242*D243</f>
        <v>0</v>
      </c>
    </row>
    <row r="244" spans="1:9" x14ac:dyDescent="0.25">
      <c r="B244" s="44" t="s">
        <v>63</v>
      </c>
      <c r="C244" s="45"/>
      <c r="D244" s="52">
        <f>0</f>
        <v>0</v>
      </c>
      <c r="E244" s="47" t="s">
        <v>64</v>
      </c>
      <c r="F244" s="47"/>
      <c r="G244" s="48"/>
      <c r="H244" s="37"/>
      <c r="I244" s="49">
        <f>(I242+I243)*D244</f>
        <v>0</v>
      </c>
    </row>
    <row r="245" spans="1:9" hidden="1" x14ac:dyDescent="0.25">
      <c r="B245" s="42" t="s">
        <v>56</v>
      </c>
      <c r="D245" s="47" t="str">
        <f>CONCATENATE(TEXT(0,REPLACE("#.####",2,1,"."))," x")</f>
        <v>. x</v>
      </c>
      <c r="E245" s="4">
        <f>IF("G"="Nu",0*1,0)</f>
        <v>0</v>
      </c>
      <c r="I245" s="4">
        <f>E245*0</f>
        <v>0</v>
      </c>
    </row>
    <row r="246" spans="1:9" hidden="1" x14ac:dyDescent="0.25">
      <c r="B246" s="42" t="s">
        <v>57</v>
      </c>
      <c r="D246" s="43" t="str">
        <f>CONCATENATE(TEXT(0,REPLACE("#.####",2,1,"."))," x ",TEXT(0,REPLACE("#.####",2,1,"."))," x")</f>
        <v>. x . x</v>
      </c>
      <c r="E246" s="4">
        <f>IF("G"="Nu",0*1,0)</f>
        <v>0</v>
      </c>
      <c r="I246" s="4">
        <f>E246*0*0</f>
        <v>0</v>
      </c>
    </row>
    <row r="247" spans="1:9" x14ac:dyDescent="0.25">
      <c r="B247" s="44" t="s">
        <v>65</v>
      </c>
      <c r="C247" s="45"/>
      <c r="D247" s="54" t="s">
        <v>66</v>
      </c>
      <c r="E247" s="47"/>
      <c r="F247" s="47"/>
      <c r="G247" s="48"/>
      <c r="H247" s="37"/>
      <c r="I247" s="49">
        <f>I242+I243+I244+I245+I246</f>
        <v>0</v>
      </c>
    </row>
    <row r="248" spans="1:9" x14ac:dyDescent="0.25">
      <c r="B248" s="53"/>
      <c r="C248" s="45"/>
      <c r="D248" s="46"/>
      <c r="E248" s="47"/>
      <c r="F248" s="47"/>
      <c r="G248" s="48"/>
      <c r="H248" s="37"/>
      <c r="I248" s="49"/>
    </row>
    <row r="250" spans="1:9" x14ac:dyDescent="0.25">
      <c r="A250" s="62" t="s">
        <v>424</v>
      </c>
    </row>
    <row r="251" spans="1:9" x14ac:dyDescent="0.25">
      <c r="A251" s="62" t="s">
        <v>425</v>
      </c>
    </row>
  </sheetData>
  <mergeCells count="90">
    <mergeCell ref="A211:G212"/>
    <mergeCell ref="A213:G213"/>
    <mergeCell ref="A216:G217"/>
    <mergeCell ref="A218:G218"/>
    <mergeCell ref="A221:G222"/>
    <mergeCell ref="A223:G223"/>
    <mergeCell ref="A197:G197"/>
    <mergeCell ref="A200:G201"/>
    <mergeCell ref="A202:G202"/>
    <mergeCell ref="A205:G206"/>
    <mergeCell ref="A207:G207"/>
    <mergeCell ref="A208:I208"/>
    <mergeCell ref="A182:G182"/>
    <mergeCell ref="A185:G186"/>
    <mergeCell ref="A187:G187"/>
    <mergeCell ref="A190:G191"/>
    <mergeCell ref="A192:G192"/>
    <mergeCell ref="A195:G196"/>
    <mergeCell ref="A167:G167"/>
    <mergeCell ref="A170:G171"/>
    <mergeCell ref="A172:G172"/>
    <mergeCell ref="A175:G176"/>
    <mergeCell ref="A177:G177"/>
    <mergeCell ref="A180:G181"/>
    <mergeCell ref="A152:G152"/>
    <mergeCell ref="A155:G156"/>
    <mergeCell ref="A157:G157"/>
    <mergeCell ref="A160:G161"/>
    <mergeCell ref="A162:G162"/>
    <mergeCell ref="A165:G166"/>
    <mergeCell ref="A137:G137"/>
    <mergeCell ref="A140:G141"/>
    <mergeCell ref="A142:G142"/>
    <mergeCell ref="A145:G146"/>
    <mergeCell ref="A147:G147"/>
    <mergeCell ref="A150:G151"/>
    <mergeCell ref="A122:G122"/>
    <mergeCell ref="A125:G126"/>
    <mergeCell ref="A127:G127"/>
    <mergeCell ref="A130:G131"/>
    <mergeCell ref="A132:G132"/>
    <mergeCell ref="A135:G136"/>
    <mergeCell ref="A107:G107"/>
    <mergeCell ref="A110:G111"/>
    <mergeCell ref="A112:G112"/>
    <mergeCell ref="A115:G116"/>
    <mergeCell ref="A117:G117"/>
    <mergeCell ref="A120:G121"/>
    <mergeCell ref="A92:G92"/>
    <mergeCell ref="A95:G96"/>
    <mergeCell ref="A97:G97"/>
    <mergeCell ref="A100:G101"/>
    <mergeCell ref="A102:G102"/>
    <mergeCell ref="A105:G106"/>
    <mergeCell ref="A77:G77"/>
    <mergeCell ref="A80:G81"/>
    <mergeCell ref="A82:G82"/>
    <mergeCell ref="A85:G86"/>
    <mergeCell ref="A87:G87"/>
    <mergeCell ref="A90:G91"/>
    <mergeCell ref="A62:G62"/>
    <mergeCell ref="A65:G66"/>
    <mergeCell ref="A67:G67"/>
    <mergeCell ref="A70:G71"/>
    <mergeCell ref="A72:G72"/>
    <mergeCell ref="A75:G76"/>
    <mergeCell ref="A47:G47"/>
    <mergeCell ref="A50:G51"/>
    <mergeCell ref="A52:G52"/>
    <mergeCell ref="A55:G56"/>
    <mergeCell ref="A57:G57"/>
    <mergeCell ref="A60:G61"/>
    <mergeCell ref="A32:G32"/>
    <mergeCell ref="A35:G36"/>
    <mergeCell ref="A37:G37"/>
    <mergeCell ref="A40:G41"/>
    <mergeCell ref="A42:G42"/>
    <mergeCell ref="A45:G46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5" manualBreakCount="5">
    <brk id="47" max="16383" man="1"/>
    <brk id="92" max="16383" man="1"/>
    <brk id="137" max="16383" man="1"/>
    <brk id="182" max="16383" man="1"/>
    <brk id="2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0"/>
  <sheetViews>
    <sheetView topLeftCell="A224" workbookViewId="0">
      <selection activeCell="T257" sqref="T257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250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251</v>
      </c>
      <c r="D13" s="30" t="s">
        <v>25</v>
      </c>
      <c r="E13" s="31"/>
      <c r="F13" s="31"/>
      <c r="G13" s="32">
        <v>240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252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253</v>
      </c>
      <c r="D18" s="5" t="s">
        <v>25</v>
      </c>
      <c r="G18" s="6">
        <v>240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254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255</v>
      </c>
      <c r="D23" s="5" t="s">
        <v>25</v>
      </c>
      <c r="G23" s="6">
        <v>48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256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27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257</v>
      </c>
      <c r="D28" s="5" t="s">
        <v>25</v>
      </c>
      <c r="G28" s="6">
        <v>240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258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38" t="s">
        <v>27</v>
      </c>
      <c r="B32" s="39"/>
      <c r="C32" s="39"/>
      <c r="D32" s="39"/>
      <c r="E32" s="39"/>
      <c r="F32" s="39"/>
      <c r="G32" s="39"/>
      <c r="H32" s="40"/>
      <c r="I32" s="41"/>
    </row>
    <row r="33" spans="1:9" x14ac:dyDescent="0.25">
      <c r="B33" s="2">
        <v>5</v>
      </c>
      <c r="C33" s="3" t="s">
        <v>259</v>
      </c>
      <c r="D33" s="5" t="s">
        <v>118</v>
      </c>
      <c r="G33" s="6">
        <v>25</v>
      </c>
    </row>
    <row r="34" spans="1:9" x14ac:dyDescent="0.25">
      <c r="D34" s="35" t="str">
        <f>SUBSTITUTE("Sp.mat: 0.00%",".",IF(VALUE("1.2")=1.2,".",","),2)</f>
        <v>Sp.mat: 0.00%</v>
      </c>
      <c r="F34" s="35" t="str">
        <f>SUBSTITUTE("Sp.man: 0.00%",".",IF(VALUE("1.2")=1.2,".",","),2)</f>
        <v>Sp.man: 0.00%</v>
      </c>
      <c r="G34" s="35" t="str">
        <f>SUBSTITUTE("Sp.uti: 0.00%",".",IF(VALUE("1.2")=1.2,".",","),2)</f>
        <v>Sp.uti: 0.00%</v>
      </c>
    </row>
    <row r="35" spans="1:9" x14ac:dyDescent="0.25">
      <c r="A35" s="36" t="s">
        <v>260</v>
      </c>
      <c r="B35" s="8"/>
      <c r="C35" s="8"/>
      <c r="D35" s="8"/>
      <c r="E35" s="8"/>
      <c r="F35" s="8"/>
      <c r="G35" s="8"/>
    </row>
    <row r="36" spans="1:9" x14ac:dyDescent="0.25">
      <c r="A36" s="8"/>
      <c r="B36" s="8"/>
      <c r="C36" s="8"/>
      <c r="D36" s="8"/>
      <c r="E36" s="8"/>
      <c r="F36" s="8"/>
      <c r="G36" s="8"/>
    </row>
    <row r="37" spans="1:9" x14ac:dyDescent="0.25">
      <c r="A37" s="56" t="s">
        <v>27</v>
      </c>
      <c r="B37" s="57"/>
      <c r="C37" s="57"/>
      <c r="D37" s="57"/>
      <c r="E37" s="57"/>
      <c r="F37" s="57"/>
      <c r="G37" s="57"/>
      <c r="H37" s="58"/>
      <c r="I37" s="59"/>
    </row>
    <row r="38" spans="1:9" x14ac:dyDescent="0.25">
      <c r="A38" s="61" t="s">
        <v>261</v>
      </c>
      <c r="B38" s="61"/>
      <c r="C38" s="61"/>
      <c r="D38" s="61"/>
      <c r="E38" s="61"/>
      <c r="F38" s="61"/>
      <c r="G38" s="61"/>
      <c r="H38" s="61"/>
      <c r="I38" s="61"/>
    </row>
    <row r="39" spans="1:9" x14ac:dyDescent="0.25">
      <c r="B39" s="2">
        <v>6</v>
      </c>
      <c r="C39" s="3" t="s">
        <v>262</v>
      </c>
      <c r="D39" s="5" t="s">
        <v>94</v>
      </c>
      <c r="G39" s="6">
        <v>2</v>
      </c>
    </row>
    <row r="40" spans="1:9" x14ac:dyDescent="0.25">
      <c r="D40" s="35" t="str">
        <f>SUBSTITUTE("Sp.mat: 0.00%",".",IF(VALUE("1.2")=1.2,".",","),2)</f>
        <v>Sp.mat: 0.00%</v>
      </c>
      <c r="F40" s="35" t="str">
        <f>SUBSTITUTE("Sp.man: 0.00%",".",IF(VALUE("1.2")=1.2,".",","),2)</f>
        <v>Sp.man: 0.00%</v>
      </c>
      <c r="G40" s="35" t="str">
        <f>SUBSTITUTE("Sp.uti: 0.00%",".",IF(VALUE("1.2")=1.2,".",","),2)</f>
        <v>Sp.uti: 0.00%</v>
      </c>
    </row>
    <row r="41" spans="1:9" x14ac:dyDescent="0.25">
      <c r="A41" s="36" t="s">
        <v>263</v>
      </c>
      <c r="B41" s="8"/>
      <c r="C41" s="8"/>
      <c r="D41" s="8"/>
      <c r="E41" s="8"/>
      <c r="F41" s="8"/>
      <c r="G41" s="8"/>
    </row>
    <row r="42" spans="1:9" x14ac:dyDescent="0.25">
      <c r="A42" s="8"/>
      <c r="B42" s="8"/>
      <c r="C42" s="8"/>
      <c r="D42" s="8"/>
      <c r="E42" s="8"/>
      <c r="F42" s="8"/>
      <c r="G42" s="8"/>
    </row>
    <row r="43" spans="1:9" x14ac:dyDescent="0.25">
      <c r="A43" s="56" t="s">
        <v>27</v>
      </c>
      <c r="B43" s="57"/>
      <c r="C43" s="57"/>
      <c r="D43" s="57"/>
      <c r="E43" s="57"/>
      <c r="F43" s="57"/>
      <c r="G43" s="57"/>
      <c r="H43" s="58"/>
      <c r="I43" s="59"/>
    </row>
    <row r="44" spans="1:9" x14ac:dyDescent="0.25">
      <c r="A44" s="61" t="s">
        <v>264</v>
      </c>
      <c r="B44" s="61"/>
      <c r="C44" s="61"/>
      <c r="D44" s="61"/>
      <c r="E44" s="61"/>
      <c r="F44" s="61"/>
      <c r="G44" s="61"/>
      <c r="H44" s="61"/>
      <c r="I44" s="61"/>
    </row>
    <row r="45" spans="1:9" x14ac:dyDescent="0.25">
      <c r="B45" s="2">
        <v>7</v>
      </c>
      <c r="C45" s="3" t="s">
        <v>265</v>
      </c>
      <c r="D45" s="5" t="s">
        <v>94</v>
      </c>
      <c r="G45" s="6">
        <v>1</v>
      </c>
    </row>
    <row r="46" spans="1:9" x14ac:dyDescent="0.25">
      <c r="D46" s="35" t="str">
        <f>SUBSTITUTE("Sp.mat: 0.00%",".",IF(VALUE("1.2")=1.2,".",","),2)</f>
        <v>Sp.mat: 0.00%</v>
      </c>
      <c r="F46" s="35" t="str">
        <f>SUBSTITUTE("Sp.man: 0.00%",".",IF(VALUE("1.2")=1.2,".",","),2)</f>
        <v>Sp.man: 0.00%</v>
      </c>
      <c r="G46" s="35" t="str">
        <f>SUBSTITUTE("Sp.uti: 0.00%",".",IF(VALUE("1.2")=1.2,".",","),2)</f>
        <v>Sp.uti: 0.00%</v>
      </c>
    </row>
    <row r="47" spans="1:9" x14ac:dyDescent="0.25">
      <c r="A47" s="36" t="s">
        <v>266</v>
      </c>
      <c r="B47" s="8"/>
      <c r="C47" s="8"/>
      <c r="D47" s="8"/>
      <c r="E47" s="8"/>
      <c r="F47" s="8"/>
      <c r="G47" s="8"/>
    </row>
    <row r="48" spans="1:9" x14ac:dyDescent="0.25">
      <c r="A48" s="8"/>
      <c r="B48" s="8"/>
      <c r="C48" s="8"/>
      <c r="D48" s="8"/>
      <c r="E48" s="8"/>
      <c r="F48" s="8"/>
      <c r="G48" s="8"/>
    </row>
    <row r="49" spans="1:9" x14ac:dyDescent="0.25">
      <c r="A49" s="56" t="s">
        <v>27</v>
      </c>
      <c r="B49" s="57"/>
      <c r="C49" s="57"/>
      <c r="D49" s="57"/>
      <c r="E49" s="57"/>
      <c r="F49" s="57"/>
      <c r="G49" s="57"/>
      <c r="H49" s="58"/>
      <c r="I49" s="59"/>
    </row>
    <row r="50" spans="1:9" x14ac:dyDescent="0.25">
      <c r="A50" s="61" t="s">
        <v>267</v>
      </c>
      <c r="B50" s="61"/>
      <c r="C50" s="61"/>
      <c r="D50" s="61"/>
      <c r="E50" s="61"/>
      <c r="F50" s="61"/>
      <c r="G50" s="61"/>
      <c r="H50" s="61"/>
      <c r="I50" s="61"/>
    </row>
    <row r="51" spans="1:9" x14ac:dyDescent="0.25">
      <c r="B51" s="2">
        <v>8</v>
      </c>
      <c r="C51" s="3" t="s">
        <v>262</v>
      </c>
      <c r="D51" s="5" t="s">
        <v>94</v>
      </c>
      <c r="G51" s="6">
        <v>1</v>
      </c>
    </row>
    <row r="52" spans="1:9" x14ac:dyDescent="0.25">
      <c r="D52" s="35" t="str">
        <f>SUBSTITUTE("Sp.mat: 0.00%",".",IF(VALUE("1.2")=1.2,".",","),2)</f>
        <v>Sp.mat: 0.00%</v>
      </c>
      <c r="F52" s="35" t="str">
        <f>SUBSTITUTE("Sp.man: 0.00%",".",IF(VALUE("1.2")=1.2,".",","),2)</f>
        <v>Sp.man: 0.00%</v>
      </c>
      <c r="G52" s="35" t="str">
        <f>SUBSTITUTE("Sp.uti: 0.00%",".",IF(VALUE("1.2")=1.2,".",","),2)</f>
        <v>Sp.uti: 0.00%</v>
      </c>
    </row>
    <row r="53" spans="1:9" x14ac:dyDescent="0.25">
      <c r="A53" s="36" t="s">
        <v>263</v>
      </c>
      <c r="B53" s="8"/>
      <c r="C53" s="8"/>
      <c r="D53" s="8"/>
      <c r="E53" s="8"/>
      <c r="F53" s="8"/>
      <c r="G53" s="8"/>
    </row>
    <row r="54" spans="1:9" x14ac:dyDescent="0.25">
      <c r="A54" s="8"/>
      <c r="B54" s="8"/>
      <c r="C54" s="8"/>
      <c r="D54" s="8"/>
      <c r="E54" s="8"/>
      <c r="F54" s="8"/>
      <c r="G54" s="8"/>
    </row>
    <row r="55" spans="1:9" x14ac:dyDescent="0.25">
      <c r="A55" s="56" t="s">
        <v>27</v>
      </c>
      <c r="B55" s="57"/>
      <c r="C55" s="57"/>
      <c r="D55" s="57"/>
      <c r="E55" s="57"/>
      <c r="F55" s="57"/>
      <c r="G55" s="57"/>
      <c r="H55" s="58"/>
      <c r="I55" s="59"/>
    </row>
    <row r="56" spans="1:9" x14ac:dyDescent="0.25">
      <c r="A56" s="61" t="s">
        <v>268</v>
      </c>
      <c r="B56" s="61"/>
      <c r="C56" s="61"/>
      <c r="D56" s="61"/>
      <c r="E56" s="61"/>
      <c r="F56" s="61"/>
      <c r="G56" s="61"/>
      <c r="H56" s="61"/>
      <c r="I56" s="61"/>
    </row>
    <row r="57" spans="1:9" x14ac:dyDescent="0.25">
      <c r="B57" s="2">
        <v>9</v>
      </c>
      <c r="C57" s="3" t="s">
        <v>269</v>
      </c>
      <c r="D57" s="5" t="s">
        <v>94</v>
      </c>
      <c r="G57" s="6">
        <v>1</v>
      </c>
    </row>
    <row r="58" spans="1:9" x14ac:dyDescent="0.25">
      <c r="D58" s="35" t="str">
        <f>SUBSTITUTE("Sp.mat: 0.00%",".",IF(VALUE("1.2")=1.2,".",","),2)</f>
        <v>Sp.mat: 0.00%</v>
      </c>
      <c r="F58" s="35" t="str">
        <f>SUBSTITUTE("Sp.man: 0.00%",".",IF(VALUE("1.2")=1.2,".",","),2)</f>
        <v>Sp.man: 0.00%</v>
      </c>
      <c r="G58" s="35" t="str">
        <f>SUBSTITUTE("Sp.uti: 0.00%",".",IF(VALUE("1.2")=1.2,".",","),2)</f>
        <v>Sp.uti: 0.00%</v>
      </c>
    </row>
    <row r="59" spans="1:9" x14ac:dyDescent="0.25">
      <c r="A59" s="36" t="s">
        <v>270</v>
      </c>
      <c r="B59" s="8"/>
      <c r="C59" s="8"/>
      <c r="D59" s="8"/>
      <c r="E59" s="8"/>
      <c r="F59" s="8"/>
      <c r="G59" s="8"/>
    </row>
    <row r="60" spans="1:9" x14ac:dyDescent="0.25">
      <c r="A60" s="8"/>
      <c r="B60" s="8"/>
      <c r="C60" s="8"/>
      <c r="D60" s="8"/>
      <c r="E60" s="8"/>
      <c r="F60" s="8"/>
      <c r="G60" s="8"/>
    </row>
    <row r="61" spans="1:9" x14ac:dyDescent="0.25">
      <c r="A61" s="56" t="s">
        <v>27</v>
      </c>
      <c r="B61" s="57"/>
      <c r="C61" s="57"/>
      <c r="D61" s="57"/>
      <c r="E61" s="57"/>
      <c r="F61" s="57"/>
      <c r="G61" s="57"/>
      <c r="H61" s="58"/>
      <c r="I61" s="59"/>
    </row>
    <row r="62" spans="1:9" x14ac:dyDescent="0.25">
      <c r="A62" s="61" t="s">
        <v>271</v>
      </c>
      <c r="B62" s="61"/>
      <c r="C62" s="61"/>
      <c r="D62" s="61"/>
      <c r="E62" s="61"/>
      <c r="F62" s="61"/>
      <c r="G62" s="61"/>
      <c r="H62" s="61"/>
      <c r="I62" s="61"/>
    </row>
    <row r="63" spans="1:9" x14ac:dyDescent="0.25">
      <c r="B63" s="2">
        <v>10</v>
      </c>
      <c r="C63" s="3" t="s">
        <v>272</v>
      </c>
      <c r="D63" s="5" t="s">
        <v>94</v>
      </c>
      <c r="G63" s="6">
        <v>1</v>
      </c>
    </row>
    <row r="64" spans="1:9" x14ac:dyDescent="0.25">
      <c r="D64" s="35" t="str">
        <f>SUBSTITUTE("Sp.mat: 0.00%",".",IF(VALUE("1.2")=1.2,".",","),2)</f>
        <v>Sp.mat: 0.00%</v>
      </c>
      <c r="F64" s="35" t="str">
        <f>SUBSTITUTE("Sp.man: 0.00%",".",IF(VALUE("1.2")=1.2,".",","),2)</f>
        <v>Sp.man: 0.00%</v>
      </c>
      <c r="G64" s="35" t="str">
        <f>SUBSTITUTE("Sp.uti: 0.00%",".",IF(VALUE("1.2")=1.2,".",","),2)</f>
        <v>Sp.uti: 0.00%</v>
      </c>
    </row>
    <row r="65" spans="1:9" x14ac:dyDescent="0.25">
      <c r="A65" s="36" t="s">
        <v>273</v>
      </c>
      <c r="B65" s="8"/>
      <c r="C65" s="8"/>
      <c r="D65" s="8"/>
      <c r="E65" s="8"/>
      <c r="F65" s="8"/>
      <c r="G65" s="8"/>
    </row>
    <row r="66" spans="1:9" x14ac:dyDescent="0.25">
      <c r="A66" s="8"/>
      <c r="B66" s="8"/>
      <c r="C66" s="8"/>
      <c r="D66" s="8"/>
      <c r="E66" s="8"/>
      <c r="F66" s="8"/>
      <c r="G66" s="8"/>
    </row>
    <row r="67" spans="1:9" x14ac:dyDescent="0.25">
      <c r="A67" s="56" t="s">
        <v>27</v>
      </c>
      <c r="B67" s="57"/>
      <c r="C67" s="57"/>
      <c r="D67" s="57"/>
      <c r="E67" s="57"/>
      <c r="F67" s="57"/>
      <c r="G67" s="57"/>
      <c r="H67" s="58"/>
      <c r="I67" s="59"/>
    </row>
    <row r="68" spans="1:9" x14ac:dyDescent="0.25">
      <c r="A68" s="61" t="s">
        <v>274</v>
      </c>
      <c r="B68" s="61"/>
      <c r="C68" s="61"/>
      <c r="D68" s="61"/>
      <c r="E68" s="61"/>
      <c r="F68" s="61"/>
      <c r="G68" s="61"/>
      <c r="H68" s="61"/>
      <c r="I68" s="61"/>
    </row>
    <row r="69" spans="1:9" x14ac:dyDescent="0.25">
      <c r="B69" s="2">
        <v>11</v>
      </c>
      <c r="C69" s="3" t="s">
        <v>275</v>
      </c>
      <c r="D69" s="5" t="s">
        <v>94</v>
      </c>
      <c r="G69" s="6">
        <v>2</v>
      </c>
    </row>
    <row r="70" spans="1:9" x14ac:dyDescent="0.25">
      <c r="D70" s="35" t="str">
        <f>SUBSTITUTE("Sp.mat: 0.00%",".",IF(VALUE("1.2")=1.2,".",","),2)</f>
        <v>Sp.mat: 0.00%</v>
      </c>
      <c r="F70" s="35" t="str">
        <f>SUBSTITUTE("Sp.man: 0.00%",".",IF(VALUE("1.2")=1.2,".",","),2)</f>
        <v>Sp.man: 0.00%</v>
      </c>
      <c r="G70" s="35" t="str">
        <f>SUBSTITUTE("Sp.uti: 0.00%",".",IF(VALUE("1.2")=1.2,".",","),2)</f>
        <v>Sp.uti: 0.00%</v>
      </c>
    </row>
    <row r="71" spans="1:9" x14ac:dyDescent="0.25">
      <c r="A71" s="36" t="s">
        <v>276</v>
      </c>
      <c r="B71" s="8"/>
      <c r="C71" s="8"/>
      <c r="D71" s="8"/>
      <c r="E71" s="8"/>
      <c r="F71" s="8"/>
      <c r="G71" s="8"/>
    </row>
    <row r="72" spans="1:9" x14ac:dyDescent="0.25">
      <c r="A72" s="8"/>
      <c r="B72" s="8"/>
      <c r="C72" s="8"/>
      <c r="D72" s="8"/>
      <c r="E72" s="8"/>
      <c r="F72" s="8"/>
      <c r="G72" s="8"/>
    </row>
    <row r="73" spans="1:9" x14ac:dyDescent="0.25">
      <c r="A73" s="56" t="s">
        <v>27</v>
      </c>
      <c r="B73" s="57"/>
      <c r="C73" s="57"/>
      <c r="D73" s="57"/>
      <c r="E73" s="57"/>
      <c r="F73" s="57"/>
      <c r="G73" s="57"/>
      <c r="H73" s="58"/>
      <c r="I73" s="59"/>
    </row>
    <row r="74" spans="1:9" x14ac:dyDescent="0.25">
      <c r="A74" s="61" t="s">
        <v>277</v>
      </c>
      <c r="B74" s="61"/>
      <c r="C74" s="61"/>
      <c r="D74" s="61"/>
      <c r="E74" s="61"/>
      <c r="F74" s="61"/>
      <c r="G74" s="61"/>
      <c r="H74" s="61"/>
      <c r="I74" s="61"/>
    </row>
    <row r="75" spans="1:9" x14ac:dyDescent="0.25">
      <c r="B75" s="2">
        <v>12</v>
      </c>
      <c r="C75" s="3" t="s">
        <v>278</v>
      </c>
      <c r="D75" s="5" t="s">
        <v>94</v>
      </c>
      <c r="G75" s="6">
        <v>1</v>
      </c>
    </row>
    <row r="76" spans="1:9" x14ac:dyDescent="0.25">
      <c r="D76" s="35" t="str">
        <f>SUBSTITUTE("Sp.mat: 0.00%",".",IF(VALUE("1.2")=1.2,".",","),2)</f>
        <v>Sp.mat: 0.00%</v>
      </c>
      <c r="F76" s="35" t="str">
        <f>SUBSTITUTE("Sp.man: 0.00%",".",IF(VALUE("1.2")=1.2,".",","),2)</f>
        <v>Sp.man: 0.00%</v>
      </c>
      <c r="G76" s="35" t="str">
        <f>SUBSTITUTE("Sp.uti: 0.00%",".",IF(VALUE("1.2")=1.2,".",","),2)</f>
        <v>Sp.uti: 0.00%</v>
      </c>
    </row>
    <row r="77" spans="1:9" x14ac:dyDescent="0.25">
      <c r="A77" s="36" t="s">
        <v>279</v>
      </c>
      <c r="B77" s="8"/>
      <c r="C77" s="8"/>
      <c r="D77" s="8"/>
      <c r="E77" s="8"/>
      <c r="F77" s="8"/>
      <c r="G77" s="8"/>
    </row>
    <row r="78" spans="1:9" x14ac:dyDescent="0.25">
      <c r="A78" s="8"/>
      <c r="B78" s="8"/>
      <c r="C78" s="8"/>
      <c r="D78" s="8"/>
      <c r="E78" s="8"/>
      <c r="F78" s="8"/>
      <c r="G78" s="8"/>
    </row>
    <row r="79" spans="1:9" x14ac:dyDescent="0.25">
      <c r="A79" s="56" t="s">
        <v>27</v>
      </c>
      <c r="B79" s="57"/>
      <c r="C79" s="57"/>
      <c r="D79" s="57"/>
      <c r="E79" s="57"/>
      <c r="F79" s="57"/>
      <c r="G79" s="57"/>
      <c r="H79" s="58"/>
      <c r="I79" s="59"/>
    </row>
    <row r="80" spans="1:9" x14ac:dyDescent="0.25">
      <c r="A80" s="61" t="s">
        <v>280</v>
      </c>
      <c r="B80" s="61"/>
      <c r="C80" s="61"/>
      <c r="D80" s="61"/>
      <c r="E80" s="61"/>
      <c r="F80" s="61"/>
      <c r="G80" s="61"/>
      <c r="H80" s="61"/>
      <c r="I80" s="61"/>
    </row>
    <row r="81" spans="1:9" x14ac:dyDescent="0.25">
      <c r="B81" s="2">
        <v>13</v>
      </c>
      <c r="C81" s="3" t="s">
        <v>259</v>
      </c>
      <c r="D81" s="5" t="s">
        <v>118</v>
      </c>
      <c r="G81" s="6">
        <v>18</v>
      </c>
    </row>
    <row r="82" spans="1:9" x14ac:dyDescent="0.25">
      <c r="D82" s="35" t="str">
        <f>SUBSTITUTE("Sp.mat: 0.00%",".",IF(VALUE("1.2")=1.2,".",","),2)</f>
        <v>Sp.mat: 0.00%</v>
      </c>
      <c r="F82" s="35" t="str">
        <f>SUBSTITUTE("Sp.man: 0.00%",".",IF(VALUE("1.2")=1.2,".",","),2)</f>
        <v>Sp.man: 0.00%</v>
      </c>
      <c r="G82" s="35" t="str">
        <f>SUBSTITUTE("Sp.uti: 0.00%",".",IF(VALUE("1.2")=1.2,".",","),2)</f>
        <v>Sp.uti: 0.00%</v>
      </c>
    </row>
    <row r="83" spans="1:9" x14ac:dyDescent="0.25">
      <c r="A83" s="36" t="s">
        <v>260</v>
      </c>
      <c r="B83" s="8"/>
      <c r="C83" s="8"/>
      <c r="D83" s="8"/>
      <c r="E83" s="8"/>
      <c r="F83" s="8"/>
      <c r="G83" s="8"/>
    </row>
    <row r="84" spans="1:9" x14ac:dyDescent="0.25">
      <c r="A84" s="8"/>
      <c r="B84" s="8"/>
      <c r="C84" s="8"/>
      <c r="D84" s="8"/>
      <c r="E84" s="8"/>
      <c r="F84" s="8"/>
      <c r="G84" s="8"/>
    </row>
    <row r="85" spans="1:9" x14ac:dyDescent="0.25">
      <c r="A85" s="56" t="s">
        <v>27</v>
      </c>
      <c r="B85" s="57"/>
      <c r="C85" s="57"/>
      <c r="D85" s="57"/>
      <c r="E85" s="57"/>
      <c r="F85" s="57"/>
      <c r="G85" s="57"/>
      <c r="H85" s="58"/>
      <c r="I85" s="59"/>
    </row>
    <row r="86" spans="1:9" x14ac:dyDescent="0.25">
      <c r="A86" s="61" t="s">
        <v>281</v>
      </c>
      <c r="B86" s="61"/>
      <c r="C86" s="61"/>
      <c r="D86" s="61"/>
      <c r="E86" s="61"/>
      <c r="F86" s="61"/>
      <c r="G86" s="61"/>
      <c r="H86" s="61"/>
      <c r="I86" s="61"/>
    </row>
    <row r="87" spans="1:9" x14ac:dyDescent="0.25">
      <c r="B87" s="2">
        <v>14</v>
      </c>
      <c r="C87" s="3" t="s">
        <v>259</v>
      </c>
      <c r="D87" s="5" t="s">
        <v>118</v>
      </c>
      <c r="G87" s="6">
        <v>217</v>
      </c>
    </row>
    <row r="88" spans="1:9" x14ac:dyDescent="0.25">
      <c r="D88" s="35" t="str">
        <f>SUBSTITUTE("Sp.mat: 0.00%",".",IF(VALUE("1.2")=1.2,".",","),2)</f>
        <v>Sp.mat: 0.00%</v>
      </c>
      <c r="F88" s="35" t="str">
        <f>SUBSTITUTE("Sp.man: 0.00%",".",IF(VALUE("1.2")=1.2,".",","),2)</f>
        <v>Sp.man: 0.00%</v>
      </c>
      <c r="G88" s="35" t="str">
        <f>SUBSTITUTE("Sp.uti: 0.00%",".",IF(VALUE("1.2")=1.2,".",","),2)</f>
        <v>Sp.uti: 0.00%</v>
      </c>
    </row>
    <row r="89" spans="1:9" x14ac:dyDescent="0.25">
      <c r="A89" s="36" t="s">
        <v>260</v>
      </c>
      <c r="B89" s="8"/>
      <c r="C89" s="8"/>
      <c r="D89" s="8"/>
      <c r="E89" s="8"/>
      <c r="F89" s="8"/>
      <c r="G89" s="8"/>
    </row>
    <row r="90" spans="1:9" x14ac:dyDescent="0.25">
      <c r="A90" s="8"/>
      <c r="B90" s="8"/>
      <c r="C90" s="8"/>
      <c r="D90" s="8"/>
      <c r="E90" s="8"/>
      <c r="F90" s="8"/>
      <c r="G90" s="8"/>
    </row>
    <row r="91" spans="1:9" x14ac:dyDescent="0.25">
      <c r="A91" s="56" t="s">
        <v>27</v>
      </c>
      <c r="B91" s="57"/>
      <c r="C91" s="57"/>
      <c r="D91" s="57"/>
      <c r="E91" s="57"/>
      <c r="F91" s="57"/>
      <c r="G91" s="57"/>
      <c r="H91" s="58"/>
      <c r="I91" s="59"/>
    </row>
    <row r="92" spans="1:9" x14ac:dyDescent="0.25">
      <c r="A92" s="61" t="s">
        <v>282</v>
      </c>
      <c r="B92" s="61"/>
      <c r="C92" s="61"/>
      <c r="D92" s="61"/>
      <c r="E92" s="61"/>
      <c r="F92" s="61"/>
      <c r="G92" s="61"/>
      <c r="H92" s="61"/>
      <c r="I92" s="61"/>
    </row>
    <row r="93" spans="1:9" x14ac:dyDescent="0.25">
      <c r="B93" s="2">
        <v>15</v>
      </c>
      <c r="C93" s="3" t="s">
        <v>283</v>
      </c>
      <c r="D93" s="5" t="s">
        <v>118</v>
      </c>
      <c r="G93" s="6">
        <v>45</v>
      </c>
    </row>
    <row r="94" spans="1:9" x14ac:dyDescent="0.25">
      <c r="D94" s="35" t="str">
        <f>SUBSTITUTE("Sp.mat: 0.00%",".",IF(VALUE("1.2")=1.2,".",","),2)</f>
        <v>Sp.mat: 0.00%</v>
      </c>
      <c r="F94" s="35" t="str">
        <f>SUBSTITUTE("Sp.man: 0.00%",".",IF(VALUE("1.2")=1.2,".",","),2)</f>
        <v>Sp.man: 0.00%</v>
      </c>
      <c r="G94" s="35" t="str">
        <f>SUBSTITUTE("Sp.uti: 0.00%",".",IF(VALUE("1.2")=1.2,".",","),2)</f>
        <v>Sp.uti: 0.00%</v>
      </c>
    </row>
    <row r="95" spans="1:9" x14ac:dyDescent="0.25">
      <c r="A95" s="36" t="s">
        <v>284</v>
      </c>
      <c r="B95" s="8"/>
      <c r="C95" s="8"/>
      <c r="D95" s="8"/>
      <c r="E95" s="8"/>
      <c r="F95" s="8"/>
      <c r="G95" s="8"/>
    </row>
    <row r="96" spans="1:9" x14ac:dyDescent="0.25">
      <c r="A96" s="8"/>
      <c r="B96" s="8"/>
      <c r="C96" s="8"/>
      <c r="D96" s="8"/>
      <c r="E96" s="8"/>
      <c r="F96" s="8"/>
      <c r="G96" s="8"/>
    </row>
    <row r="97" spans="1:9" x14ac:dyDescent="0.25">
      <c r="A97" s="56" t="s">
        <v>27</v>
      </c>
      <c r="B97" s="57"/>
      <c r="C97" s="57"/>
      <c r="D97" s="57"/>
      <c r="E97" s="57"/>
      <c r="F97" s="57"/>
      <c r="G97" s="57"/>
      <c r="H97" s="58"/>
      <c r="I97" s="59"/>
    </row>
    <row r="98" spans="1:9" x14ac:dyDescent="0.25">
      <c r="A98" s="61" t="s">
        <v>285</v>
      </c>
      <c r="B98" s="61"/>
      <c r="C98" s="61"/>
      <c r="D98" s="61"/>
      <c r="E98" s="61"/>
      <c r="F98" s="61"/>
      <c r="G98" s="61"/>
      <c r="H98" s="61"/>
      <c r="I98" s="61"/>
    </row>
    <row r="99" spans="1:9" x14ac:dyDescent="0.25">
      <c r="B99" s="2">
        <v>16</v>
      </c>
      <c r="C99" s="3" t="s">
        <v>286</v>
      </c>
      <c r="D99" s="5" t="s">
        <v>118</v>
      </c>
      <c r="G99" s="6">
        <v>95</v>
      </c>
    </row>
    <row r="100" spans="1:9" x14ac:dyDescent="0.25">
      <c r="D100" s="35" t="str">
        <f>SUBSTITUTE("Sp.mat: 0.00%",".",IF(VALUE("1.2")=1.2,".",","),2)</f>
        <v>Sp.mat: 0.00%</v>
      </c>
      <c r="F100" s="35" t="str">
        <f>SUBSTITUTE("Sp.man: 0.00%",".",IF(VALUE("1.2")=1.2,".",","),2)</f>
        <v>Sp.man: 0.00%</v>
      </c>
      <c r="G100" s="35" t="str">
        <f>SUBSTITUTE("Sp.uti: 0.00%",".",IF(VALUE("1.2")=1.2,".",","),2)</f>
        <v>Sp.uti: 0.00%</v>
      </c>
    </row>
    <row r="101" spans="1:9" x14ac:dyDescent="0.25">
      <c r="A101" s="36" t="s">
        <v>287</v>
      </c>
      <c r="B101" s="8"/>
      <c r="C101" s="8"/>
      <c r="D101" s="8"/>
      <c r="E101" s="8"/>
      <c r="F101" s="8"/>
      <c r="G101" s="8"/>
    </row>
    <row r="102" spans="1:9" x14ac:dyDescent="0.25">
      <c r="A102" s="8"/>
      <c r="B102" s="8"/>
      <c r="C102" s="8"/>
      <c r="D102" s="8"/>
      <c r="E102" s="8"/>
      <c r="F102" s="8"/>
      <c r="G102" s="8"/>
    </row>
    <row r="103" spans="1:9" x14ac:dyDescent="0.25">
      <c r="A103" s="56" t="s">
        <v>27</v>
      </c>
      <c r="B103" s="57"/>
      <c r="C103" s="57"/>
      <c r="D103" s="57"/>
      <c r="E103" s="57"/>
      <c r="F103" s="57"/>
      <c r="G103" s="57"/>
      <c r="H103" s="58"/>
      <c r="I103" s="59"/>
    </row>
    <row r="104" spans="1:9" x14ac:dyDescent="0.25">
      <c r="A104" s="61" t="s">
        <v>288</v>
      </c>
      <c r="B104" s="61"/>
      <c r="C104" s="61"/>
      <c r="D104" s="61"/>
      <c r="E104" s="61"/>
      <c r="F104" s="61"/>
      <c r="G104" s="61"/>
      <c r="H104" s="61"/>
      <c r="I104" s="61"/>
    </row>
    <row r="105" spans="1:9" x14ac:dyDescent="0.25">
      <c r="B105" s="2">
        <v>17</v>
      </c>
      <c r="C105" s="3" t="s">
        <v>289</v>
      </c>
      <c r="D105" s="5" t="s">
        <v>94</v>
      </c>
      <c r="G105" s="6">
        <v>3</v>
      </c>
    </row>
    <row r="106" spans="1:9" x14ac:dyDescent="0.25">
      <c r="D106" s="35" t="str">
        <f>SUBSTITUTE("Sp.mat: 0.00%",".",IF(VALUE("1.2")=1.2,".",","),2)</f>
        <v>Sp.mat: 0.00%</v>
      </c>
      <c r="F106" s="35" t="str">
        <f>SUBSTITUTE("Sp.man: 0.00%",".",IF(VALUE("1.2")=1.2,".",","),2)</f>
        <v>Sp.man: 0.00%</v>
      </c>
      <c r="G106" s="35" t="str">
        <f>SUBSTITUTE("Sp.uti: 0.00%",".",IF(VALUE("1.2")=1.2,".",","),2)</f>
        <v>Sp.uti: 0.00%</v>
      </c>
    </row>
    <row r="107" spans="1:9" x14ac:dyDescent="0.25">
      <c r="A107" s="36" t="s">
        <v>290</v>
      </c>
      <c r="B107" s="8"/>
      <c r="C107" s="8"/>
      <c r="D107" s="8"/>
      <c r="E107" s="8"/>
      <c r="F107" s="8"/>
      <c r="G107" s="8"/>
    </row>
    <row r="108" spans="1:9" x14ac:dyDescent="0.25">
      <c r="A108" s="8"/>
      <c r="B108" s="8"/>
      <c r="C108" s="8"/>
      <c r="D108" s="8"/>
      <c r="E108" s="8"/>
      <c r="F108" s="8"/>
      <c r="G108" s="8"/>
    </row>
    <row r="109" spans="1:9" x14ac:dyDescent="0.25">
      <c r="A109" s="38" t="s">
        <v>27</v>
      </c>
      <c r="B109" s="39"/>
      <c r="C109" s="39"/>
      <c r="D109" s="39"/>
      <c r="E109" s="39"/>
      <c r="F109" s="39"/>
      <c r="G109" s="39"/>
      <c r="H109" s="40"/>
      <c r="I109" s="41"/>
    </row>
    <row r="110" spans="1:9" x14ac:dyDescent="0.25">
      <c r="B110" s="2">
        <v>18</v>
      </c>
      <c r="C110" s="3" t="s">
        <v>291</v>
      </c>
      <c r="D110" s="5" t="s">
        <v>94</v>
      </c>
      <c r="G110" s="6">
        <v>3</v>
      </c>
    </row>
    <row r="111" spans="1:9" x14ac:dyDescent="0.25">
      <c r="D111" s="35" t="str">
        <f>SUBSTITUTE("Sp.mat: 0.00%",".",IF(VALUE("1.2")=1.2,".",","),2)</f>
        <v>Sp.mat: 0.00%</v>
      </c>
      <c r="F111" s="35" t="str">
        <f>SUBSTITUTE("Sp.man: 0.00%",".",IF(VALUE("1.2")=1.2,".",","),2)</f>
        <v>Sp.man: 0.00%</v>
      </c>
      <c r="G111" s="35" t="str">
        <f>SUBSTITUTE("Sp.uti: 0.00%",".",IF(VALUE("1.2")=1.2,".",","),2)</f>
        <v>Sp.uti: 0.00%</v>
      </c>
    </row>
    <row r="112" spans="1:9" x14ac:dyDescent="0.25">
      <c r="A112" s="36" t="s">
        <v>292</v>
      </c>
      <c r="B112" s="8"/>
      <c r="C112" s="8"/>
      <c r="D112" s="8"/>
      <c r="E112" s="8"/>
      <c r="F112" s="8"/>
      <c r="G112" s="8"/>
    </row>
    <row r="113" spans="1:9" x14ac:dyDescent="0.25">
      <c r="A113" s="8"/>
      <c r="B113" s="8"/>
      <c r="C113" s="8"/>
      <c r="D113" s="8"/>
      <c r="E113" s="8"/>
      <c r="F113" s="8"/>
      <c r="G113" s="8"/>
    </row>
    <row r="114" spans="1:9" x14ac:dyDescent="0.25">
      <c r="A114" s="38" t="s">
        <v>27</v>
      </c>
      <c r="B114" s="39"/>
      <c r="C114" s="39"/>
      <c r="D114" s="39"/>
      <c r="E114" s="39"/>
      <c r="F114" s="39"/>
      <c r="G114" s="39"/>
      <c r="H114" s="40"/>
      <c r="I114" s="41"/>
    </row>
    <row r="115" spans="1:9" x14ac:dyDescent="0.25">
      <c r="B115" s="2">
        <v>19</v>
      </c>
      <c r="C115" s="3" t="s">
        <v>293</v>
      </c>
      <c r="D115" s="5" t="s">
        <v>94</v>
      </c>
      <c r="G115" s="6">
        <v>3</v>
      </c>
    </row>
    <row r="116" spans="1:9" x14ac:dyDescent="0.25">
      <c r="D116" s="35" t="str">
        <f>SUBSTITUTE("Sp.mat: 0.00%",".",IF(VALUE("1.2")=1.2,".",","),2)</f>
        <v>Sp.mat: 0.00%</v>
      </c>
      <c r="F116" s="35" t="str">
        <f>SUBSTITUTE("Sp.man: 0.00%",".",IF(VALUE("1.2")=1.2,".",","),2)</f>
        <v>Sp.man: 0.00%</v>
      </c>
      <c r="G116" s="35" t="str">
        <f>SUBSTITUTE("Sp.uti: 0.00%",".",IF(VALUE("1.2")=1.2,".",","),2)</f>
        <v>Sp.uti: 0.00%</v>
      </c>
    </row>
    <row r="117" spans="1:9" x14ac:dyDescent="0.25">
      <c r="A117" s="36" t="s">
        <v>294</v>
      </c>
      <c r="B117" s="8"/>
      <c r="C117" s="8"/>
      <c r="D117" s="8"/>
      <c r="E117" s="8"/>
      <c r="F117" s="8"/>
      <c r="G117" s="8"/>
    </row>
    <row r="118" spans="1:9" x14ac:dyDescent="0.25">
      <c r="A118" s="8"/>
      <c r="B118" s="8"/>
      <c r="C118" s="8"/>
      <c r="D118" s="8"/>
      <c r="E118" s="8"/>
      <c r="F118" s="8"/>
      <c r="G118" s="8"/>
    </row>
    <row r="119" spans="1:9" x14ac:dyDescent="0.25">
      <c r="A119" s="38" t="s">
        <v>27</v>
      </c>
      <c r="B119" s="39"/>
      <c r="C119" s="39"/>
      <c r="D119" s="39"/>
      <c r="E119" s="39"/>
      <c r="F119" s="39"/>
      <c r="G119" s="39"/>
      <c r="H119" s="40"/>
      <c r="I119" s="41"/>
    </row>
    <row r="120" spans="1:9" x14ac:dyDescent="0.25">
      <c r="B120" s="2">
        <v>20</v>
      </c>
      <c r="C120" s="3" t="s">
        <v>295</v>
      </c>
      <c r="D120" s="5" t="s">
        <v>94</v>
      </c>
      <c r="G120" s="6">
        <v>1</v>
      </c>
    </row>
    <row r="121" spans="1:9" x14ac:dyDescent="0.25">
      <c r="D121" s="35" t="str">
        <f>SUBSTITUTE("Sp.mat: 0.00%",".",IF(VALUE("1.2")=1.2,".",","),2)</f>
        <v>Sp.mat: 0.00%</v>
      </c>
      <c r="F121" s="35" t="str">
        <f>SUBSTITUTE("Sp.man: 0.00%",".",IF(VALUE("1.2")=1.2,".",","),2)</f>
        <v>Sp.man: 0.00%</v>
      </c>
      <c r="G121" s="35" t="str">
        <f>SUBSTITUTE("Sp.uti: 0.00%",".",IF(VALUE("1.2")=1.2,".",","),2)</f>
        <v>Sp.uti: 0.00%</v>
      </c>
    </row>
    <row r="122" spans="1:9" x14ac:dyDescent="0.25">
      <c r="A122" s="36" t="s">
        <v>296</v>
      </c>
      <c r="B122" s="8"/>
      <c r="C122" s="8"/>
      <c r="D122" s="8"/>
      <c r="E122" s="8"/>
      <c r="F122" s="8"/>
      <c r="G122" s="8"/>
    </row>
    <row r="123" spans="1:9" x14ac:dyDescent="0.25">
      <c r="A123" s="8"/>
      <c r="B123" s="8"/>
      <c r="C123" s="8"/>
      <c r="D123" s="8"/>
      <c r="E123" s="8"/>
      <c r="F123" s="8"/>
      <c r="G123" s="8"/>
    </row>
    <row r="124" spans="1:9" x14ac:dyDescent="0.25">
      <c r="A124" s="38" t="s">
        <v>27</v>
      </c>
      <c r="B124" s="39"/>
      <c r="C124" s="39"/>
      <c r="D124" s="39"/>
      <c r="E124" s="39"/>
      <c r="F124" s="39"/>
      <c r="G124" s="39"/>
      <c r="H124" s="40"/>
      <c r="I124" s="41"/>
    </row>
    <row r="125" spans="1:9" x14ac:dyDescent="0.25">
      <c r="B125" s="2">
        <v>21</v>
      </c>
      <c r="C125" s="3" t="s">
        <v>297</v>
      </c>
      <c r="D125" s="5" t="s">
        <v>94</v>
      </c>
      <c r="G125" s="6">
        <v>1</v>
      </c>
    </row>
    <row r="126" spans="1:9" x14ac:dyDescent="0.25">
      <c r="D126" s="35" t="str">
        <f>SUBSTITUTE("Sp.mat: 0.00%",".",IF(VALUE("1.2")=1.2,".",","),2)</f>
        <v>Sp.mat: 0.00%</v>
      </c>
      <c r="F126" s="35" t="str">
        <f>SUBSTITUTE("Sp.man: 0.00%",".",IF(VALUE("1.2")=1.2,".",","),2)</f>
        <v>Sp.man: 0.00%</v>
      </c>
      <c r="G126" s="35" t="str">
        <f>SUBSTITUTE("Sp.uti: 0.00%",".",IF(VALUE("1.2")=1.2,".",","),2)</f>
        <v>Sp.uti: 0.00%</v>
      </c>
    </row>
    <row r="127" spans="1:9" x14ac:dyDescent="0.25">
      <c r="A127" s="36" t="s">
        <v>298</v>
      </c>
      <c r="B127" s="8"/>
      <c r="C127" s="8"/>
      <c r="D127" s="8"/>
      <c r="E127" s="8"/>
      <c r="F127" s="8"/>
      <c r="G127" s="8"/>
    </row>
    <row r="128" spans="1:9" x14ac:dyDescent="0.25">
      <c r="A128" s="8"/>
      <c r="B128" s="8"/>
      <c r="C128" s="8"/>
      <c r="D128" s="8"/>
      <c r="E128" s="8"/>
      <c r="F128" s="8"/>
      <c r="G128" s="8"/>
    </row>
    <row r="129" spans="1:9" x14ac:dyDescent="0.25">
      <c r="A129" s="38" t="s">
        <v>27</v>
      </c>
      <c r="B129" s="39"/>
      <c r="C129" s="39"/>
      <c r="D129" s="39"/>
      <c r="E129" s="39"/>
      <c r="F129" s="39"/>
      <c r="G129" s="39"/>
      <c r="H129" s="40"/>
      <c r="I129" s="41"/>
    </row>
    <row r="130" spans="1:9" x14ac:dyDescent="0.25">
      <c r="B130" s="2">
        <v>22</v>
      </c>
      <c r="C130" s="3" t="s">
        <v>299</v>
      </c>
      <c r="D130" s="5" t="s">
        <v>94</v>
      </c>
      <c r="G130" s="6">
        <v>1</v>
      </c>
    </row>
    <row r="131" spans="1:9" x14ac:dyDescent="0.25">
      <c r="D131" s="35" t="str">
        <f>SUBSTITUTE("Sp.mat: 0.00%",".",IF(VALUE("1.2")=1.2,".",","),2)</f>
        <v>Sp.mat: 0.00%</v>
      </c>
      <c r="F131" s="35" t="str">
        <f>SUBSTITUTE("Sp.man: 0.00%",".",IF(VALUE("1.2")=1.2,".",","),2)</f>
        <v>Sp.man: 0.00%</v>
      </c>
      <c r="G131" s="35" t="str">
        <f>SUBSTITUTE("Sp.uti: 0.00%",".",IF(VALUE("1.2")=1.2,".",","),2)</f>
        <v>Sp.uti: 0.00%</v>
      </c>
    </row>
    <row r="132" spans="1:9" x14ac:dyDescent="0.25">
      <c r="A132" s="36" t="s">
        <v>300</v>
      </c>
      <c r="B132" s="8"/>
      <c r="C132" s="8"/>
      <c r="D132" s="8"/>
      <c r="E132" s="8"/>
      <c r="F132" s="8"/>
      <c r="G132" s="8"/>
    </row>
    <row r="133" spans="1:9" x14ac:dyDescent="0.25">
      <c r="A133" s="8"/>
      <c r="B133" s="8"/>
      <c r="C133" s="8"/>
      <c r="D133" s="8"/>
      <c r="E133" s="8"/>
      <c r="F133" s="8"/>
      <c r="G133" s="8"/>
    </row>
    <row r="134" spans="1:9" x14ac:dyDescent="0.25">
      <c r="A134" s="38" t="s">
        <v>27</v>
      </c>
      <c r="B134" s="39"/>
      <c r="C134" s="39"/>
      <c r="D134" s="39"/>
      <c r="E134" s="39"/>
      <c r="F134" s="39"/>
      <c r="G134" s="39"/>
      <c r="H134" s="40"/>
      <c r="I134" s="41"/>
    </row>
    <row r="135" spans="1:9" x14ac:dyDescent="0.25">
      <c r="B135" s="2">
        <v>23</v>
      </c>
      <c r="C135" s="3" t="s">
        <v>301</v>
      </c>
      <c r="D135" s="5" t="s">
        <v>94</v>
      </c>
      <c r="G135" s="6">
        <v>3</v>
      </c>
    </row>
    <row r="136" spans="1:9" x14ac:dyDescent="0.25">
      <c r="D136" s="35" t="str">
        <f>SUBSTITUTE("Sp.mat: 0.00%",".",IF(VALUE("1.2")=1.2,".",","),2)</f>
        <v>Sp.mat: 0.00%</v>
      </c>
      <c r="F136" s="35" t="str">
        <f>SUBSTITUTE("Sp.man: 0.00%",".",IF(VALUE("1.2")=1.2,".",","),2)</f>
        <v>Sp.man: 0.00%</v>
      </c>
      <c r="G136" s="35" t="str">
        <f>SUBSTITUTE("Sp.uti: 0.00%",".",IF(VALUE("1.2")=1.2,".",","),2)</f>
        <v>Sp.uti: 0.00%</v>
      </c>
    </row>
    <row r="137" spans="1:9" x14ac:dyDescent="0.25">
      <c r="A137" s="36" t="s">
        <v>302</v>
      </c>
      <c r="B137" s="8"/>
      <c r="C137" s="8"/>
      <c r="D137" s="8"/>
      <c r="E137" s="8"/>
      <c r="F137" s="8"/>
      <c r="G137" s="8"/>
    </row>
    <row r="138" spans="1:9" x14ac:dyDescent="0.25">
      <c r="A138" s="8"/>
      <c r="B138" s="8"/>
      <c r="C138" s="8"/>
      <c r="D138" s="8"/>
      <c r="E138" s="8"/>
      <c r="F138" s="8"/>
      <c r="G138" s="8"/>
    </row>
    <row r="139" spans="1:9" x14ac:dyDescent="0.25">
      <c r="A139" s="38" t="s">
        <v>27</v>
      </c>
      <c r="B139" s="39"/>
      <c r="C139" s="39"/>
      <c r="D139" s="39"/>
      <c r="E139" s="39"/>
      <c r="F139" s="39"/>
      <c r="G139" s="39"/>
      <c r="H139" s="40"/>
      <c r="I139" s="41"/>
    </row>
    <row r="140" spans="1:9" x14ac:dyDescent="0.25">
      <c r="B140" s="2">
        <v>24</v>
      </c>
      <c r="C140" s="3" t="s">
        <v>303</v>
      </c>
      <c r="D140" s="5" t="s">
        <v>94</v>
      </c>
      <c r="G140" s="6">
        <v>1</v>
      </c>
    </row>
    <row r="141" spans="1:9" x14ac:dyDescent="0.25">
      <c r="D141" s="35" t="str">
        <f>SUBSTITUTE("Sp.mat: 0.00%",".",IF(VALUE("1.2")=1.2,".",","),2)</f>
        <v>Sp.mat: 0.00%</v>
      </c>
      <c r="F141" s="35" t="str">
        <f>SUBSTITUTE("Sp.man: 0.00%",".",IF(VALUE("1.2")=1.2,".",","),2)</f>
        <v>Sp.man: 0.00%</v>
      </c>
      <c r="G141" s="35" t="str">
        <f>SUBSTITUTE("Sp.uti: 0.00%",".",IF(VALUE("1.2")=1.2,".",","),2)</f>
        <v>Sp.uti: 0.00%</v>
      </c>
    </row>
    <row r="142" spans="1:9" x14ac:dyDescent="0.25">
      <c r="A142" s="36" t="s">
        <v>304</v>
      </c>
      <c r="B142" s="8"/>
      <c r="C142" s="8"/>
      <c r="D142" s="8"/>
      <c r="E142" s="8"/>
      <c r="F142" s="8"/>
      <c r="G142" s="8"/>
    </row>
    <row r="143" spans="1:9" x14ac:dyDescent="0.25">
      <c r="A143" s="8"/>
      <c r="B143" s="8"/>
      <c r="C143" s="8"/>
      <c r="D143" s="8"/>
      <c r="E143" s="8"/>
      <c r="F143" s="8"/>
      <c r="G143" s="8"/>
    </row>
    <row r="144" spans="1:9" x14ac:dyDescent="0.25">
      <c r="A144" s="38" t="s">
        <v>27</v>
      </c>
      <c r="B144" s="39"/>
      <c r="C144" s="39"/>
      <c r="D144" s="39"/>
      <c r="E144" s="39"/>
      <c r="F144" s="39"/>
      <c r="G144" s="39"/>
      <c r="H144" s="40"/>
      <c r="I144" s="41"/>
    </row>
    <row r="145" spans="1:9" x14ac:dyDescent="0.25">
      <c r="B145" s="2">
        <v>25</v>
      </c>
      <c r="C145" s="3" t="s">
        <v>297</v>
      </c>
      <c r="D145" s="5" t="s">
        <v>94</v>
      </c>
      <c r="G145" s="6">
        <v>1</v>
      </c>
    </row>
    <row r="146" spans="1:9" x14ac:dyDescent="0.25">
      <c r="D146" s="35" t="str">
        <f>SUBSTITUTE("Sp.mat: 0.00%",".",IF(VALUE("1.2")=1.2,".",","),2)</f>
        <v>Sp.mat: 0.00%</v>
      </c>
      <c r="F146" s="35" t="str">
        <f>SUBSTITUTE("Sp.man: 0.00%",".",IF(VALUE("1.2")=1.2,".",","),2)</f>
        <v>Sp.man: 0.00%</v>
      </c>
      <c r="G146" s="35" t="str">
        <f>SUBSTITUTE("Sp.uti: 0.00%",".",IF(VALUE("1.2")=1.2,".",","),2)</f>
        <v>Sp.uti: 0.00%</v>
      </c>
    </row>
    <row r="147" spans="1:9" x14ac:dyDescent="0.25">
      <c r="A147" s="36" t="s">
        <v>298</v>
      </c>
      <c r="B147" s="8"/>
      <c r="C147" s="8"/>
      <c r="D147" s="8"/>
      <c r="E147" s="8"/>
      <c r="F147" s="8"/>
      <c r="G147" s="8"/>
    </row>
    <row r="148" spans="1:9" x14ac:dyDescent="0.25">
      <c r="A148" s="8"/>
      <c r="B148" s="8"/>
      <c r="C148" s="8"/>
      <c r="D148" s="8"/>
      <c r="E148" s="8"/>
      <c r="F148" s="8"/>
      <c r="G148" s="8"/>
    </row>
    <row r="149" spans="1:9" x14ac:dyDescent="0.25">
      <c r="A149" s="38" t="s">
        <v>27</v>
      </c>
      <c r="B149" s="39"/>
      <c r="C149" s="39"/>
      <c r="D149" s="39"/>
      <c r="E149" s="39"/>
      <c r="F149" s="39"/>
      <c r="G149" s="39"/>
      <c r="H149" s="40"/>
      <c r="I149" s="41"/>
    </row>
    <row r="150" spans="1:9" x14ac:dyDescent="0.25">
      <c r="B150" s="2">
        <v>26</v>
      </c>
      <c r="C150" s="3" t="s">
        <v>305</v>
      </c>
      <c r="D150" s="5" t="s">
        <v>94</v>
      </c>
      <c r="G150" s="6">
        <v>1</v>
      </c>
    </row>
    <row r="151" spans="1:9" x14ac:dyDescent="0.25">
      <c r="D151" s="35" t="str">
        <f>SUBSTITUTE("Sp.mat: 0.00%",".",IF(VALUE("1.2")=1.2,".",","),2)</f>
        <v>Sp.mat: 0.00%</v>
      </c>
      <c r="F151" s="35" t="str">
        <f>SUBSTITUTE("Sp.man: 0.00%",".",IF(VALUE("1.2")=1.2,".",","),2)</f>
        <v>Sp.man: 0.00%</v>
      </c>
      <c r="G151" s="35" t="str">
        <f>SUBSTITUTE("Sp.uti: 0.00%",".",IF(VALUE("1.2")=1.2,".",","),2)</f>
        <v>Sp.uti: 0.00%</v>
      </c>
    </row>
    <row r="152" spans="1:9" x14ac:dyDescent="0.25">
      <c r="A152" s="36" t="s">
        <v>306</v>
      </c>
      <c r="B152" s="8"/>
      <c r="C152" s="8"/>
      <c r="D152" s="8"/>
      <c r="E152" s="8"/>
      <c r="F152" s="8"/>
      <c r="G152" s="8"/>
    </row>
    <row r="153" spans="1:9" x14ac:dyDescent="0.25">
      <c r="A153" s="8"/>
      <c r="B153" s="8"/>
      <c r="C153" s="8"/>
      <c r="D153" s="8"/>
      <c r="E153" s="8"/>
      <c r="F153" s="8"/>
      <c r="G153" s="8"/>
    </row>
    <row r="154" spans="1:9" x14ac:dyDescent="0.25">
      <c r="A154" s="38" t="s">
        <v>27</v>
      </c>
      <c r="B154" s="39"/>
      <c r="C154" s="39"/>
      <c r="D154" s="39"/>
      <c r="E154" s="39"/>
      <c r="F154" s="39"/>
      <c r="G154" s="39"/>
      <c r="H154" s="40"/>
      <c r="I154" s="41"/>
    </row>
    <row r="155" spans="1:9" x14ac:dyDescent="0.25">
      <c r="B155" s="2">
        <v>27</v>
      </c>
      <c r="C155" s="3" t="s">
        <v>307</v>
      </c>
      <c r="D155" s="5" t="s">
        <v>94</v>
      </c>
      <c r="G155" s="6">
        <v>2</v>
      </c>
    </row>
    <row r="156" spans="1:9" x14ac:dyDescent="0.25">
      <c r="D156" s="35" t="str">
        <f>SUBSTITUTE("Sp.mat: 0.00%",".",IF(VALUE("1.2")=1.2,".",","),2)</f>
        <v>Sp.mat: 0.00%</v>
      </c>
      <c r="F156" s="35" t="str">
        <f>SUBSTITUTE("Sp.man: 0.00%",".",IF(VALUE("1.2")=1.2,".",","),2)</f>
        <v>Sp.man: 0.00%</v>
      </c>
      <c r="G156" s="35" t="str">
        <f>SUBSTITUTE("Sp.uti: 0.00%",".",IF(VALUE("1.2")=1.2,".",","),2)</f>
        <v>Sp.uti: 0.00%</v>
      </c>
    </row>
    <row r="157" spans="1:9" x14ac:dyDescent="0.25">
      <c r="A157" s="36" t="s">
        <v>308</v>
      </c>
      <c r="B157" s="8"/>
      <c r="C157" s="8"/>
      <c r="D157" s="8"/>
      <c r="E157" s="8"/>
      <c r="F157" s="8"/>
      <c r="G157" s="8"/>
    </row>
    <row r="158" spans="1:9" x14ac:dyDescent="0.25">
      <c r="A158" s="8"/>
      <c r="B158" s="8"/>
      <c r="C158" s="8"/>
      <c r="D158" s="8"/>
      <c r="E158" s="8"/>
      <c r="F158" s="8"/>
      <c r="G158" s="8"/>
    </row>
    <row r="159" spans="1:9" x14ac:dyDescent="0.25">
      <c r="A159" s="38" t="s">
        <v>86</v>
      </c>
      <c r="B159" s="39"/>
      <c r="C159" s="39"/>
      <c r="D159" s="39"/>
      <c r="E159" s="39"/>
      <c r="F159" s="39"/>
      <c r="G159" s="39"/>
      <c r="H159" s="40"/>
      <c r="I159" s="41"/>
    </row>
    <row r="160" spans="1:9" x14ac:dyDescent="0.25">
      <c r="B160" s="2">
        <v>28</v>
      </c>
      <c r="C160" s="3" t="s">
        <v>309</v>
      </c>
      <c r="D160" s="5" t="s">
        <v>94</v>
      </c>
      <c r="G160" s="6">
        <v>2</v>
      </c>
    </row>
    <row r="161" spans="1:9" x14ac:dyDescent="0.25">
      <c r="D161" s="35" t="str">
        <f>SUBSTITUTE("Sp.mat: 0.00%",".",IF(VALUE("1.2")=1.2,".",","),2)</f>
        <v>Sp.mat: 0.00%</v>
      </c>
      <c r="F161" s="35" t="str">
        <f>SUBSTITUTE("Sp.man: 0.00%",".",IF(VALUE("1.2")=1.2,".",","),2)</f>
        <v>Sp.man: 0.00%</v>
      </c>
      <c r="G161" s="35" t="str">
        <f>SUBSTITUTE("Sp.uti: 0.00%",".",IF(VALUE("1.2")=1.2,".",","),2)</f>
        <v>Sp.uti: 0.00%</v>
      </c>
    </row>
    <row r="162" spans="1:9" x14ac:dyDescent="0.25">
      <c r="A162" s="36" t="s">
        <v>310</v>
      </c>
      <c r="B162" s="8"/>
      <c r="C162" s="8"/>
      <c r="D162" s="8"/>
      <c r="E162" s="8"/>
      <c r="F162" s="8"/>
      <c r="G162" s="8"/>
    </row>
    <row r="163" spans="1:9" x14ac:dyDescent="0.25">
      <c r="A163" s="8"/>
      <c r="B163" s="8"/>
      <c r="C163" s="8"/>
      <c r="D163" s="8"/>
      <c r="E163" s="8"/>
      <c r="F163" s="8"/>
      <c r="G163" s="8"/>
    </row>
    <row r="164" spans="1:9" x14ac:dyDescent="0.25">
      <c r="A164" s="38" t="s">
        <v>27</v>
      </c>
      <c r="B164" s="39"/>
      <c r="C164" s="39"/>
      <c r="D164" s="39"/>
      <c r="E164" s="39"/>
      <c r="F164" s="39"/>
      <c r="G164" s="39"/>
      <c r="H164" s="40"/>
      <c r="I164" s="41"/>
    </row>
    <row r="165" spans="1:9" x14ac:dyDescent="0.25">
      <c r="B165" s="2">
        <v>29</v>
      </c>
      <c r="C165" s="3" t="s">
        <v>311</v>
      </c>
      <c r="D165" s="5" t="s">
        <v>94</v>
      </c>
      <c r="G165" s="6">
        <v>2</v>
      </c>
    </row>
    <row r="166" spans="1:9" x14ac:dyDescent="0.25">
      <c r="D166" s="35" t="str">
        <f>SUBSTITUTE("Sp.mat: 0.00%",".",IF(VALUE("1.2")=1.2,".",","),2)</f>
        <v>Sp.mat: 0.00%</v>
      </c>
      <c r="F166" s="35" t="str">
        <f>SUBSTITUTE("Sp.man: 0.00%",".",IF(VALUE("1.2")=1.2,".",","),2)</f>
        <v>Sp.man: 0.00%</v>
      </c>
      <c r="G166" s="35" t="str">
        <f>SUBSTITUTE("Sp.uti: 0.00%",".",IF(VALUE("1.2")=1.2,".",","),2)</f>
        <v>Sp.uti: 0.00%</v>
      </c>
    </row>
    <row r="167" spans="1:9" x14ac:dyDescent="0.25">
      <c r="A167" s="36" t="s">
        <v>312</v>
      </c>
      <c r="B167" s="8"/>
      <c r="C167" s="8"/>
      <c r="D167" s="8"/>
      <c r="E167" s="8"/>
      <c r="F167" s="8"/>
      <c r="G167" s="8"/>
    </row>
    <row r="168" spans="1:9" x14ac:dyDescent="0.25">
      <c r="A168" s="8"/>
      <c r="B168" s="8"/>
      <c r="C168" s="8"/>
      <c r="D168" s="8"/>
      <c r="E168" s="8"/>
      <c r="F168" s="8"/>
      <c r="G168" s="8"/>
    </row>
    <row r="169" spans="1:9" x14ac:dyDescent="0.25">
      <c r="A169" s="56" t="s">
        <v>27</v>
      </c>
      <c r="B169" s="57"/>
      <c r="C169" s="57"/>
      <c r="D169" s="57"/>
      <c r="E169" s="57"/>
      <c r="F169" s="57"/>
      <c r="G169" s="57"/>
      <c r="H169" s="58"/>
      <c r="I169" s="59"/>
    </row>
    <row r="170" spans="1:9" x14ac:dyDescent="0.25">
      <c r="A170" s="61" t="s">
        <v>313</v>
      </c>
      <c r="B170" s="61"/>
      <c r="C170" s="61"/>
      <c r="D170" s="61"/>
      <c r="E170" s="61"/>
      <c r="F170" s="61"/>
      <c r="G170" s="61"/>
      <c r="H170" s="61"/>
      <c r="I170" s="61"/>
    </row>
    <row r="171" spans="1:9" x14ac:dyDescent="0.25">
      <c r="B171" s="2">
        <v>30</v>
      </c>
      <c r="C171" s="3" t="s">
        <v>314</v>
      </c>
      <c r="D171" s="5" t="s">
        <v>94</v>
      </c>
      <c r="G171" s="6">
        <v>2</v>
      </c>
    </row>
    <row r="172" spans="1:9" x14ac:dyDescent="0.25">
      <c r="D172" s="35" t="str">
        <f>SUBSTITUTE("Sp.mat: 0.00%",".",IF(VALUE("1.2")=1.2,".",","),2)</f>
        <v>Sp.mat: 0.00%</v>
      </c>
      <c r="F172" s="35" t="str">
        <f>SUBSTITUTE("Sp.man: 0.00%",".",IF(VALUE("1.2")=1.2,".",","),2)</f>
        <v>Sp.man: 0.00%</v>
      </c>
      <c r="G172" s="35" t="str">
        <f>SUBSTITUTE("Sp.uti: 0.00%",".",IF(VALUE("1.2")=1.2,".",","),2)</f>
        <v>Sp.uti: 0.00%</v>
      </c>
    </row>
    <row r="173" spans="1:9" x14ac:dyDescent="0.25">
      <c r="A173" s="36" t="s">
        <v>315</v>
      </c>
      <c r="B173" s="8"/>
      <c r="C173" s="8"/>
      <c r="D173" s="8"/>
      <c r="E173" s="8"/>
      <c r="F173" s="8"/>
      <c r="G173" s="8"/>
    </row>
    <row r="174" spans="1:9" x14ac:dyDescent="0.25">
      <c r="A174" s="8"/>
      <c r="B174" s="8"/>
      <c r="C174" s="8"/>
      <c r="D174" s="8"/>
      <c r="E174" s="8"/>
      <c r="F174" s="8"/>
      <c r="G174" s="8"/>
    </row>
    <row r="175" spans="1:9" x14ac:dyDescent="0.25">
      <c r="A175" s="56" t="s">
        <v>27</v>
      </c>
      <c r="B175" s="57"/>
      <c r="C175" s="57"/>
      <c r="D175" s="57"/>
      <c r="E175" s="57"/>
      <c r="F175" s="57"/>
      <c r="G175" s="57"/>
      <c r="H175" s="58"/>
      <c r="I175" s="59"/>
    </row>
    <row r="176" spans="1:9" x14ac:dyDescent="0.25">
      <c r="A176" s="60" t="s">
        <v>316</v>
      </c>
      <c r="B176" s="60"/>
      <c r="C176" s="60"/>
      <c r="D176" s="60"/>
      <c r="E176" s="60"/>
      <c r="F176" s="60"/>
      <c r="G176" s="60"/>
      <c r="H176" s="60"/>
      <c r="I176" s="60"/>
    </row>
    <row r="177" spans="1:9" x14ac:dyDescent="0.25">
      <c r="A177" s="39" t="s">
        <v>317</v>
      </c>
      <c r="B177" s="39"/>
      <c r="C177" s="39"/>
      <c r="D177" s="39"/>
      <c r="E177" s="39"/>
      <c r="F177" s="39"/>
      <c r="G177" s="39"/>
      <c r="H177" s="39"/>
      <c r="I177" s="39"/>
    </row>
    <row r="178" spans="1:9" x14ac:dyDescent="0.25">
      <c r="B178" s="2">
        <v>31</v>
      </c>
      <c r="C178" s="3" t="s">
        <v>318</v>
      </c>
      <c r="D178" s="5" t="s">
        <v>94</v>
      </c>
      <c r="G178" s="6">
        <v>6</v>
      </c>
    </row>
    <row r="179" spans="1:9" x14ac:dyDescent="0.25">
      <c r="D179" s="35" t="str">
        <f>SUBSTITUTE("Sp.mat: 0.00%",".",IF(VALUE("1.2")=1.2,".",","),2)</f>
        <v>Sp.mat: 0.00%</v>
      </c>
      <c r="F179" s="35" t="str">
        <f>SUBSTITUTE("Sp.man: 0.00%",".",IF(VALUE("1.2")=1.2,".",","),2)</f>
        <v>Sp.man: 0.00%</v>
      </c>
      <c r="G179" s="35" t="str">
        <f>SUBSTITUTE("Sp.uti: 0.00%",".",IF(VALUE("1.2")=1.2,".",","),2)</f>
        <v>Sp.uti: 0.00%</v>
      </c>
    </row>
    <row r="180" spans="1:9" x14ac:dyDescent="0.25">
      <c r="A180" s="36" t="s">
        <v>319</v>
      </c>
      <c r="B180" s="8"/>
      <c r="C180" s="8"/>
      <c r="D180" s="8"/>
      <c r="E180" s="8"/>
      <c r="F180" s="8"/>
      <c r="G180" s="8"/>
    </row>
    <row r="181" spans="1:9" x14ac:dyDescent="0.25">
      <c r="A181" s="8"/>
      <c r="B181" s="8"/>
      <c r="C181" s="8"/>
      <c r="D181" s="8"/>
      <c r="E181" s="8"/>
      <c r="F181" s="8"/>
      <c r="G181" s="8"/>
    </row>
    <row r="182" spans="1:9" x14ac:dyDescent="0.25">
      <c r="A182" s="38" t="s">
        <v>86</v>
      </c>
      <c r="B182" s="39"/>
      <c r="C182" s="39"/>
      <c r="D182" s="39"/>
      <c r="E182" s="39"/>
      <c r="F182" s="39"/>
      <c r="G182" s="39"/>
      <c r="H182" s="40"/>
      <c r="I182" s="41"/>
    </row>
    <row r="183" spans="1:9" x14ac:dyDescent="0.25">
      <c r="B183" s="2">
        <v>32</v>
      </c>
      <c r="C183" s="3" t="s">
        <v>320</v>
      </c>
      <c r="D183" s="5" t="s">
        <v>94</v>
      </c>
      <c r="G183" s="6">
        <v>1</v>
      </c>
    </row>
    <row r="184" spans="1:9" x14ac:dyDescent="0.25">
      <c r="D184" s="35" t="str">
        <f>SUBSTITUTE("Sp.mat: 0.00%",".",IF(VALUE("1.2")=1.2,".",","),2)</f>
        <v>Sp.mat: 0.00%</v>
      </c>
      <c r="F184" s="35" t="str">
        <f>SUBSTITUTE("Sp.man: 0.00%",".",IF(VALUE("1.2")=1.2,".",","),2)</f>
        <v>Sp.man: 0.00%</v>
      </c>
      <c r="G184" s="35" t="str">
        <f>SUBSTITUTE("Sp.uti: 0.00%",".",IF(VALUE("1.2")=1.2,".",","),2)</f>
        <v>Sp.uti: 0.00%</v>
      </c>
    </row>
    <row r="185" spans="1:9" x14ac:dyDescent="0.25">
      <c r="A185" s="36" t="s">
        <v>321</v>
      </c>
      <c r="B185" s="8"/>
      <c r="C185" s="8"/>
      <c r="D185" s="8"/>
      <c r="E185" s="8"/>
      <c r="F185" s="8"/>
      <c r="G185" s="8"/>
    </row>
    <row r="186" spans="1:9" x14ac:dyDescent="0.25">
      <c r="A186" s="8"/>
      <c r="B186" s="8"/>
      <c r="C186" s="8"/>
      <c r="D186" s="8"/>
      <c r="E186" s="8"/>
      <c r="F186" s="8"/>
      <c r="G186" s="8"/>
    </row>
    <row r="187" spans="1:9" x14ac:dyDescent="0.25">
      <c r="A187" s="38" t="s">
        <v>27</v>
      </c>
      <c r="B187" s="39"/>
      <c r="C187" s="39"/>
      <c r="D187" s="39"/>
      <c r="E187" s="39"/>
      <c r="F187" s="39"/>
      <c r="G187" s="39"/>
      <c r="H187" s="40"/>
      <c r="I187" s="41"/>
    </row>
    <row r="188" spans="1:9" x14ac:dyDescent="0.25">
      <c r="B188" s="2">
        <v>33</v>
      </c>
      <c r="C188" s="3" t="s">
        <v>322</v>
      </c>
      <c r="D188" s="5" t="s">
        <v>94</v>
      </c>
      <c r="G188" s="6">
        <v>2</v>
      </c>
    </row>
    <row r="189" spans="1:9" x14ac:dyDescent="0.25">
      <c r="D189" s="35" t="str">
        <f>SUBSTITUTE("Sp.mat: 0.00%",".",IF(VALUE("1.2")=1.2,".",","),2)</f>
        <v>Sp.mat: 0.00%</v>
      </c>
      <c r="F189" s="35" t="str">
        <f>SUBSTITUTE("Sp.man: 0.00%",".",IF(VALUE("1.2")=1.2,".",","),2)</f>
        <v>Sp.man: 0.00%</v>
      </c>
      <c r="G189" s="35" t="str">
        <f>SUBSTITUTE("Sp.uti: 0.00%",".",IF(VALUE("1.2")=1.2,".",","),2)</f>
        <v>Sp.uti: 0.00%</v>
      </c>
    </row>
    <row r="190" spans="1:9" x14ac:dyDescent="0.25">
      <c r="A190" s="36" t="s">
        <v>323</v>
      </c>
      <c r="B190" s="8"/>
      <c r="C190" s="8"/>
      <c r="D190" s="8"/>
      <c r="E190" s="8"/>
      <c r="F190" s="8"/>
      <c r="G190" s="8"/>
    </row>
    <row r="191" spans="1:9" x14ac:dyDescent="0.25">
      <c r="A191" s="8"/>
      <c r="B191" s="8"/>
      <c r="C191" s="8"/>
      <c r="D191" s="8"/>
      <c r="E191" s="8"/>
      <c r="F191" s="8"/>
      <c r="G191" s="8"/>
    </row>
    <row r="192" spans="1:9" x14ac:dyDescent="0.25">
      <c r="A192" s="38" t="s">
        <v>27</v>
      </c>
      <c r="B192" s="39"/>
      <c r="C192" s="39"/>
      <c r="D192" s="39"/>
      <c r="E192" s="39"/>
      <c r="F192" s="39"/>
      <c r="G192" s="39"/>
      <c r="H192" s="40"/>
      <c r="I192" s="41"/>
    </row>
    <row r="193" spans="1:9" x14ac:dyDescent="0.25">
      <c r="B193" s="2">
        <v>34</v>
      </c>
      <c r="C193" s="3" t="s">
        <v>324</v>
      </c>
      <c r="D193" s="5" t="s">
        <v>94</v>
      </c>
      <c r="G193" s="6">
        <v>2</v>
      </c>
    </row>
    <row r="194" spans="1:9" x14ac:dyDescent="0.25">
      <c r="D194" s="35" t="str">
        <f>SUBSTITUTE("Sp.mat: 0.00%",".",IF(VALUE("1.2")=1.2,".",","),2)</f>
        <v>Sp.mat: 0.00%</v>
      </c>
      <c r="F194" s="35" t="str">
        <f>SUBSTITUTE("Sp.man: 0.00%",".",IF(VALUE("1.2")=1.2,".",","),2)</f>
        <v>Sp.man: 0.00%</v>
      </c>
      <c r="G194" s="35" t="str">
        <f>SUBSTITUTE("Sp.uti: 0.00%",".",IF(VALUE("1.2")=1.2,".",","),2)</f>
        <v>Sp.uti: 0.00%</v>
      </c>
    </row>
    <row r="195" spans="1:9" x14ac:dyDescent="0.25">
      <c r="A195" s="36" t="s">
        <v>325</v>
      </c>
      <c r="B195" s="8"/>
      <c r="C195" s="8"/>
      <c r="D195" s="8"/>
      <c r="E195" s="8"/>
      <c r="F195" s="8"/>
      <c r="G195" s="8"/>
    </row>
    <row r="196" spans="1:9" x14ac:dyDescent="0.25">
      <c r="A196" s="8"/>
      <c r="B196" s="8"/>
      <c r="C196" s="8"/>
      <c r="D196" s="8"/>
      <c r="E196" s="8"/>
      <c r="F196" s="8"/>
      <c r="G196" s="8"/>
    </row>
    <row r="197" spans="1:9" x14ac:dyDescent="0.25">
      <c r="A197" s="38" t="s">
        <v>27</v>
      </c>
      <c r="B197" s="39"/>
      <c r="C197" s="39"/>
      <c r="D197" s="39"/>
      <c r="E197" s="39"/>
      <c r="F197" s="39"/>
      <c r="G197" s="39"/>
      <c r="H197" s="40"/>
      <c r="I197" s="41"/>
    </row>
    <row r="198" spans="1:9" x14ac:dyDescent="0.25">
      <c r="B198" s="2">
        <v>35</v>
      </c>
      <c r="C198" s="3" t="s">
        <v>326</v>
      </c>
      <c r="D198" s="5" t="s">
        <v>94</v>
      </c>
      <c r="G198" s="6">
        <v>1</v>
      </c>
    </row>
    <row r="199" spans="1:9" x14ac:dyDescent="0.25">
      <c r="D199" s="35" t="str">
        <f>SUBSTITUTE("Sp.mat: 0.00%",".",IF(VALUE("1.2")=1.2,".",","),2)</f>
        <v>Sp.mat: 0.00%</v>
      </c>
      <c r="F199" s="35" t="str">
        <f>SUBSTITUTE("Sp.man: 0.00%",".",IF(VALUE("1.2")=1.2,".",","),2)</f>
        <v>Sp.man: 0.00%</v>
      </c>
      <c r="G199" s="35" t="str">
        <f>SUBSTITUTE("Sp.uti: 0.00%",".",IF(VALUE("1.2")=1.2,".",","),2)</f>
        <v>Sp.uti: 0.00%</v>
      </c>
    </row>
    <row r="200" spans="1:9" x14ac:dyDescent="0.25">
      <c r="A200" s="36" t="s">
        <v>327</v>
      </c>
      <c r="B200" s="8"/>
      <c r="C200" s="8"/>
      <c r="D200" s="8"/>
      <c r="E200" s="8"/>
      <c r="F200" s="8"/>
      <c r="G200" s="8"/>
    </row>
    <row r="201" spans="1:9" x14ac:dyDescent="0.25">
      <c r="A201" s="8"/>
      <c r="B201" s="8"/>
      <c r="C201" s="8"/>
      <c r="D201" s="8"/>
      <c r="E201" s="8"/>
      <c r="F201" s="8"/>
      <c r="G201" s="8"/>
    </row>
    <row r="202" spans="1:9" x14ac:dyDescent="0.25">
      <c r="A202" s="38" t="s">
        <v>27</v>
      </c>
      <c r="B202" s="39"/>
      <c r="C202" s="39"/>
      <c r="D202" s="39"/>
      <c r="E202" s="39"/>
      <c r="F202" s="39"/>
      <c r="G202" s="39"/>
      <c r="H202" s="40"/>
      <c r="I202" s="41"/>
    </row>
    <row r="203" spans="1:9" x14ac:dyDescent="0.25">
      <c r="B203" s="2">
        <v>36</v>
      </c>
      <c r="C203" s="3" t="s">
        <v>97</v>
      </c>
      <c r="D203" s="5" t="s">
        <v>43</v>
      </c>
      <c r="G203" s="6">
        <v>5</v>
      </c>
    </row>
    <row r="204" spans="1:9" x14ac:dyDescent="0.25">
      <c r="D204" s="35" t="str">
        <f>SUBSTITUTE("Sp.mat: 0.00%",".",IF(VALUE("1.2")=1.2,".",","),2)</f>
        <v>Sp.mat: 0.00%</v>
      </c>
      <c r="F204" s="35" t="str">
        <f>SUBSTITUTE("Sp.man: 0.00%",".",IF(VALUE("1.2")=1.2,".",","),2)</f>
        <v>Sp.man: 0.00%</v>
      </c>
      <c r="G204" s="35" t="str">
        <f>SUBSTITUTE("Sp.uti: 0.00%",".",IF(VALUE("1.2")=1.2,".",","),2)</f>
        <v>Sp.uti: 0.00%</v>
      </c>
    </row>
    <row r="205" spans="1:9" x14ac:dyDescent="0.25">
      <c r="A205" s="36" t="s">
        <v>98</v>
      </c>
      <c r="B205" s="8"/>
      <c r="C205" s="8"/>
      <c r="D205" s="8"/>
      <c r="E205" s="8"/>
      <c r="F205" s="8"/>
      <c r="G205" s="8"/>
    </row>
    <row r="206" spans="1:9" x14ac:dyDescent="0.25">
      <c r="A206" s="8"/>
      <c r="B206" s="8"/>
      <c r="C206" s="8"/>
      <c r="D206" s="8"/>
      <c r="E206" s="8"/>
      <c r="F206" s="8"/>
      <c r="G206" s="8"/>
    </row>
    <row r="207" spans="1:9" x14ac:dyDescent="0.25">
      <c r="A207" s="38" t="s">
        <v>27</v>
      </c>
      <c r="B207" s="39"/>
      <c r="C207" s="39"/>
      <c r="D207" s="39"/>
      <c r="E207" s="39"/>
      <c r="F207" s="39"/>
      <c r="G207" s="39"/>
      <c r="H207" s="40"/>
      <c r="I207" s="41"/>
    </row>
    <row r="208" spans="1:9" x14ac:dyDescent="0.25">
      <c r="B208" s="2">
        <v>37</v>
      </c>
      <c r="C208" s="3" t="s">
        <v>328</v>
      </c>
      <c r="D208" s="5" t="s">
        <v>43</v>
      </c>
      <c r="G208" s="6">
        <v>5</v>
      </c>
    </row>
    <row r="209" spans="1:9" x14ac:dyDescent="0.25">
      <c r="D209" s="35" t="str">
        <f>SUBSTITUTE("Sp.mat: 0.00%",".",IF(VALUE("1.2")=1.2,".",","),2)</f>
        <v>Sp.mat: 0.00%</v>
      </c>
      <c r="F209" s="35" t="str">
        <f>SUBSTITUTE("Sp.man: 0.00%",".",IF(VALUE("1.2")=1.2,".",","),2)</f>
        <v>Sp.man: 0.00%</v>
      </c>
      <c r="G209" s="35" t="str">
        <f>SUBSTITUTE("Sp.uti: 0.00%",".",IF(VALUE("1.2")=1.2,".",","),2)</f>
        <v>Sp.uti: 0.00%</v>
      </c>
    </row>
    <row r="210" spans="1:9" x14ac:dyDescent="0.25">
      <c r="A210" s="36" t="s">
        <v>329</v>
      </c>
      <c r="B210" s="8"/>
      <c r="C210" s="8"/>
      <c r="D210" s="8"/>
      <c r="E210" s="8"/>
      <c r="F210" s="8"/>
      <c r="G210" s="8"/>
    </row>
    <row r="211" spans="1:9" x14ac:dyDescent="0.25">
      <c r="A211" s="8"/>
      <c r="B211" s="8"/>
      <c r="C211" s="8"/>
      <c r="D211" s="8"/>
      <c r="E211" s="8"/>
      <c r="F211" s="8"/>
      <c r="G211" s="8"/>
    </row>
    <row r="212" spans="1:9" x14ac:dyDescent="0.25">
      <c r="A212" s="38" t="s">
        <v>27</v>
      </c>
      <c r="B212" s="39"/>
      <c r="C212" s="39"/>
      <c r="D212" s="39"/>
      <c r="E212" s="39"/>
      <c r="F212" s="39"/>
      <c r="G212" s="39"/>
      <c r="H212" s="40"/>
      <c r="I212" s="41"/>
    </row>
    <row r="213" spans="1:9" x14ac:dyDescent="0.25">
      <c r="B213" s="2">
        <v>38</v>
      </c>
      <c r="C213" s="3" t="s">
        <v>330</v>
      </c>
      <c r="D213" s="5" t="s">
        <v>25</v>
      </c>
      <c r="G213" s="6">
        <v>4.5</v>
      </c>
    </row>
    <row r="214" spans="1:9" x14ac:dyDescent="0.25">
      <c r="D214" s="35" t="str">
        <f>SUBSTITUTE("Sp.mat: 0.00%",".",IF(VALUE("1.2")=1.2,".",","),2)</f>
        <v>Sp.mat: 0.00%</v>
      </c>
      <c r="F214" s="35" t="str">
        <f>SUBSTITUTE("Sp.man: 0.00%",".",IF(VALUE("1.2")=1.2,".",","),2)</f>
        <v>Sp.man: 0.00%</v>
      </c>
      <c r="G214" s="35" t="str">
        <f>SUBSTITUTE("Sp.uti: 0.00%",".",IF(VALUE("1.2")=1.2,".",","),2)</f>
        <v>Sp.uti: 0.00%</v>
      </c>
    </row>
    <row r="215" spans="1:9" x14ac:dyDescent="0.25">
      <c r="A215" s="36" t="s">
        <v>331</v>
      </c>
      <c r="B215" s="8"/>
      <c r="C215" s="8"/>
      <c r="D215" s="8"/>
      <c r="E215" s="8"/>
      <c r="F215" s="8"/>
      <c r="G215" s="8"/>
    </row>
    <row r="216" spans="1:9" x14ac:dyDescent="0.25">
      <c r="A216" s="8"/>
      <c r="B216" s="8"/>
      <c r="C216" s="8"/>
      <c r="D216" s="8"/>
      <c r="E216" s="8"/>
      <c r="F216" s="8"/>
      <c r="G216" s="8"/>
    </row>
    <row r="217" spans="1:9" x14ac:dyDescent="0.25">
      <c r="A217" s="38" t="s">
        <v>27</v>
      </c>
      <c r="B217" s="39"/>
      <c r="C217" s="39"/>
      <c r="D217" s="39"/>
      <c r="E217" s="39"/>
      <c r="F217" s="39"/>
      <c r="G217" s="39"/>
      <c r="H217" s="40"/>
      <c r="I217" s="41"/>
    </row>
    <row r="218" spans="1:9" x14ac:dyDescent="0.25">
      <c r="B218" s="2">
        <v>39</v>
      </c>
      <c r="C218" s="3" t="s">
        <v>113</v>
      </c>
      <c r="D218" s="5" t="s">
        <v>25</v>
      </c>
      <c r="G218" s="6">
        <v>4.5</v>
      </c>
    </row>
    <row r="219" spans="1:9" x14ac:dyDescent="0.25">
      <c r="D219" s="35" t="str">
        <f>SUBSTITUTE("Sp.mat: 0.00%",".",IF(VALUE("1.2")=1.2,".",","),2)</f>
        <v>Sp.mat: 0.00%</v>
      </c>
      <c r="F219" s="35" t="str">
        <f>SUBSTITUTE("Sp.man: 0.00%",".",IF(VALUE("1.2")=1.2,".",","),2)</f>
        <v>Sp.man: 0.00%</v>
      </c>
      <c r="G219" s="35" t="str">
        <f>SUBSTITUTE("Sp.uti: 0.00%",".",IF(VALUE("1.2")=1.2,".",","),2)</f>
        <v>Sp.uti: 0.00%</v>
      </c>
    </row>
    <row r="220" spans="1:9" x14ac:dyDescent="0.25">
      <c r="A220" s="36" t="s">
        <v>114</v>
      </c>
      <c r="B220" s="8"/>
      <c r="C220" s="8"/>
      <c r="D220" s="8"/>
      <c r="E220" s="8"/>
      <c r="F220" s="8"/>
      <c r="G220" s="8"/>
    </row>
    <row r="221" spans="1:9" x14ac:dyDescent="0.25">
      <c r="A221" s="8"/>
      <c r="B221" s="8"/>
      <c r="C221" s="8"/>
      <c r="D221" s="8"/>
      <c r="E221" s="8"/>
      <c r="F221" s="8"/>
      <c r="G221" s="8"/>
    </row>
    <row r="222" spans="1:9" x14ac:dyDescent="0.25">
      <c r="A222" s="38" t="s">
        <v>27</v>
      </c>
      <c r="B222" s="39"/>
      <c r="C222" s="39"/>
      <c r="D222" s="39"/>
      <c r="E222" s="39"/>
      <c r="F222" s="39"/>
      <c r="G222" s="39"/>
      <c r="H222" s="40"/>
      <c r="I222" s="41"/>
    </row>
    <row r="223" spans="1:9" x14ac:dyDescent="0.25">
      <c r="B223" s="2">
        <v>40</v>
      </c>
      <c r="C223" s="3" t="s">
        <v>332</v>
      </c>
      <c r="D223" s="5" t="s">
        <v>43</v>
      </c>
      <c r="G223" s="6">
        <v>6</v>
      </c>
    </row>
    <row r="224" spans="1:9" x14ac:dyDescent="0.25">
      <c r="D224" s="35" t="str">
        <f>SUBSTITUTE("Sp.mat: 0.00%",".",IF(VALUE("1.2")=1.2,".",","),2)</f>
        <v>Sp.mat: 0.00%</v>
      </c>
      <c r="F224" s="35" t="str">
        <f>SUBSTITUTE("Sp.man: 0.00%",".",IF(VALUE("1.2")=1.2,".",","),2)</f>
        <v>Sp.man: 0.00%</v>
      </c>
      <c r="G224" s="35" t="str">
        <f>SUBSTITUTE("Sp.uti: 0.00%",".",IF(VALUE("1.2")=1.2,".",","),2)</f>
        <v>Sp.uti: 0.00%</v>
      </c>
    </row>
    <row r="225" spans="1:19" x14ac:dyDescent="0.25">
      <c r="A225" s="36" t="s">
        <v>333</v>
      </c>
      <c r="B225" s="8"/>
      <c r="C225" s="8"/>
      <c r="D225" s="8"/>
      <c r="E225" s="8"/>
      <c r="F225" s="8"/>
      <c r="G225" s="8"/>
    </row>
    <row r="226" spans="1:19" x14ac:dyDescent="0.25">
      <c r="A226" s="8"/>
      <c r="B226" s="8"/>
      <c r="C226" s="8"/>
      <c r="D226" s="8"/>
      <c r="E226" s="8"/>
      <c r="F226" s="8"/>
      <c r="G226" s="8"/>
    </row>
    <row r="227" spans="1:19" x14ac:dyDescent="0.25">
      <c r="A227" s="38" t="s">
        <v>27</v>
      </c>
      <c r="B227" s="39"/>
      <c r="C227" s="39"/>
      <c r="D227" s="39"/>
      <c r="E227" s="39"/>
      <c r="F227" s="39"/>
      <c r="G227" s="39"/>
      <c r="H227" s="40"/>
      <c r="I227" s="41"/>
    </row>
    <row r="228" spans="1:19" x14ac:dyDescent="0.25">
      <c r="B228" s="2">
        <v>41</v>
      </c>
      <c r="C228" s="3" t="s">
        <v>334</v>
      </c>
      <c r="D228" s="5" t="s">
        <v>43</v>
      </c>
      <c r="G228" s="6">
        <v>6</v>
      </c>
    </row>
    <row r="229" spans="1:19" x14ac:dyDescent="0.25">
      <c r="D229" s="35" t="str">
        <f>SUBSTITUTE("Sp.mat: 0.00%",".",IF(VALUE("1.2")=1.2,".",","),2)</f>
        <v>Sp.mat: 0.00%</v>
      </c>
      <c r="F229" s="35" t="str">
        <f>SUBSTITUTE("Sp.man: 0.00%",".",IF(VALUE("1.2")=1.2,".",","),2)</f>
        <v>Sp.man: 0.00%</v>
      </c>
      <c r="G229" s="35" t="str">
        <f>SUBSTITUTE("Sp.uti: 0.00%",".",IF(VALUE("1.2")=1.2,".",","),2)</f>
        <v>Sp.uti: 0.00%</v>
      </c>
    </row>
    <row r="230" spans="1:19" x14ac:dyDescent="0.25">
      <c r="A230" s="36" t="s">
        <v>335</v>
      </c>
      <c r="B230" s="8"/>
      <c r="C230" s="8"/>
      <c r="D230" s="8"/>
      <c r="E230" s="8"/>
      <c r="F230" s="8"/>
      <c r="G230" s="8"/>
    </row>
    <row r="231" spans="1:19" x14ac:dyDescent="0.25">
      <c r="A231" s="8"/>
      <c r="B231" s="8"/>
      <c r="C231" s="8"/>
      <c r="D231" s="8"/>
      <c r="E231" s="8"/>
      <c r="F231" s="8"/>
      <c r="G231" s="8"/>
    </row>
    <row r="232" spans="1:19" x14ac:dyDescent="0.25">
      <c r="A232" s="38" t="s">
        <v>27</v>
      </c>
      <c r="B232" s="39"/>
      <c r="C232" s="39"/>
      <c r="D232" s="39"/>
      <c r="E232" s="39"/>
      <c r="F232" s="39"/>
      <c r="G232" s="39"/>
      <c r="H232" s="40"/>
      <c r="I232" s="41"/>
    </row>
    <row r="233" spans="1:19" x14ac:dyDescent="0.25">
      <c r="B233" s="42" t="s">
        <v>51</v>
      </c>
      <c r="E233" s="4">
        <f>SUMIF(J13:J232,"1",I13:I232)</f>
        <v>0</v>
      </c>
      <c r="F233" s="4">
        <f>SUMIF(J13:J232,"2",I13:I232)</f>
        <v>0</v>
      </c>
      <c r="G233" s="4">
        <f>SUMIF(J13:J232,"3",I13:I232)</f>
        <v>0</v>
      </c>
      <c r="H233" s="4">
        <f>SUMIF(J13:J232,"4",I13:I232)</f>
        <v>0</v>
      </c>
      <c r="I233" s="4">
        <f>SUMIF(J13:J232,"5",I13:I232)</f>
        <v>0</v>
      </c>
      <c r="K233" s="4">
        <f>SUMIF(J13:J232,"3",K13:K232)</f>
        <v>0</v>
      </c>
      <c r="L233" s="4">
        <f>SUMIF(J13:J232,"3",L13:L232)</f>
        <v>0</v>
      </c>
      <c r="M233" s="4">
        <f>SUMIF(J13:J232,"3",M13:M232)</f>
        <v>0</v>
      </c>
      <c r="N233" s="4">
        <f>SUMIF(J13:J232,"4",N13:N232)</f>
        <v>0</v>
      </c>
      <c r="O233" s="4">
        <f>SUMIF(J13:J232,"4",O13:O232)</f>
        <v>0</v>
      </c>
      <c r="P233" s="4">
        <f>SUMIF(J13:J232,"4",P13:P232)</f>
        <v>0</v>
      </c>
      <c r="Q233" s="4">
        <f>SUMIF(J13:J232,"4",Q13:Q232)</f>
        <v>0</v>
      </c>
      <c r="R233" s="4">
        <f>SUMIF(J13:J232,"4",R13:R232)</f>
        <v>0</v>
      </c>
      <c r="S233" s="4">
        <f>SUMIF(J13:J232,"4",S13:S232)</f>
        <v>0</v>
      </c>
    </row>
    <row r="234" spans="1:19" hidden="1" x14ac:dyDescent="0.25">
      <c r="B234" s="42" t="s">
        <v>52</v>
      </c>
    </row>
    <row r="235" spans="1:19" hidden="1" x14ac:dyDescent="0.25">
      <c r="B235" s="42" t="s">
        <v>53</v>
      </c>
      <c r="G235" s="4">
        <f>$K$233*1</f>
        <v>0</v>
      </c>
    </row>
    <row r="236" spans="1:19" hidden="1" x14ac:dyDescent="0.25">
      <c r="B236" s="42" t="s">
        <v>54</v>
      </c>
      <c r="G236" s="4">
        <f>$L$233*1</f>
        <v>0</v>
      </c>
    </row>
    <row r="237" spans="1:19" hidden="1" x14ac:dyDescent="0.25">
      <c r="B237" s="42" t="s">
        <v>55</v>
      </c>
      <c r="G237" s="4">
        <f>G233-G235-G236</f>
        <v>0</v>
      </c>
    </row>
    <row r="238" spans="1:19" hidden="1" x14ac:dyDescent="0.25">
      <c r="B238" s="42" t="s">
        <v>56</v>
      </c>
      <c r="E238" s="4">
        <f>IF("G"="Nu",0*1,0)</f>
        <v>0</v>
      </c>
      <c r="I238" s="4">
        <f>E238</f>
        <v>0</v>
      </c>
    </row>
    <row r="239" spans="1:19" hidden="1" x14ac:dyDescent="0.25">
      <c r="B239" s="42" t="s">
        <v>57</v>
      </c>
      <c r="D239" s="43" t="str">
        <f>CONCATENATE(TEXT(0,REPLACE("#.####",2,1,"."))," x")</f>
        <v>. x</v>
      </c>
      <c r="E239" s="4">
        <f>IF("G"="Nu",0*1,0)</f>
        <v>0</v>
      </c>
      <c r="I239" s="4">
        <f>E239*0</f>
        <v>0</v>
      </c>
    </row>
    <row r="240" spans="1:19" x14ac:dyDescent="0.25">
      <c r="B240" s="42" t="s">
        <v>58</v>
      </c>
      <c r="E240" s="4">
        <f>0</f>
        <v>0</v>
      </c>
      <c r="F240" s="4">
        <f>0</f>
        <v>0</v>
      </c>
      <c r="G240" s="4">
        <f>0</f>
        <v>0</v>
      </c>
      <c r="H240" s="4">
        <f>IF(H233=0,1,H251/H233)</f>
        <v>1</v>
      </c>
    </row>
    <row r="241" spans="2:9" x14ac:dyDescent="0.25">
      <c r="B241" s="44" t="s">
        <v>59</v>
      </c>
      <c r="C241" s="45"/>
      <c r="D241" s="46"/>
      <c r="E241" s="47"/>
      <c r="F241" s="47"/>
      <c r="G241" s="48"/>
      <c r="H241" s="37"/>
      <c r="I241" s="49"/>
    </row>
    <row r="242" spans="2:9" hidden="1" x14ac:dyDescent="0.25">
      <c r="B242" s="50" t="str">
        <f>CONCATENATE("  ","Impozit manopera        ")</f>
        <v xml:space="preserve">  Impozit manopera        </v>
      </c>
      <c r="D242" s="43">
        <f>0</f>
        <v>0</v>
      </c>
      <c r="F242" s="4">
        <f>F233*F240*D242</f>
        <v>0</v>
      </c>
      <c r="I242" s="51">
        <f>F242</f>
        <v>0</v>
      </c>
    </row>
    <row r="243" spans="2:9" x14ac:dyDescent="0.25">
      <c r="B243" s="50" t="str">
        <f>CONCATENATE("  ","C.A.S.                  ")</f>
        <v xml:space="preserve">  C.A.S.                  </v>
      </c>
      <c r="D243" s="43">
        <f>0</f>
        <v>0</v>
      </c>
      <c r="F243" s="4">
        <f>(F233*F240+F242)*D243</f>
        <v>0</v>
      </c>
      <c r="I243" s="4">
        <f>F243</f>
        <v>0</v>
      </c>
    </row>
    <row r="244" spans="2:9" x14ac:dyDescent="0.25">
      <c r="B244" s="50" t="str">
        <f>CONCATENATE("  ","C.A.S.S.                ")</f>
        <v xml:space="preserve">  C.A.S.S.                </v>
      </c>
      <c r="D244" s="43">
        <f>0</f>
        <v>0</v>
      </c>
      <c r="F244" s="4">
        <f>(F233*F240+F242)*D244</f>
        <v>0</v>
      </c>
      <c r="I244" s="4">
        <f>F244</f>
        <v>0</v>
      </c>
    </row>
    <row r="245" spans="2:9" x14ac:dyDescent="0.25">
      <c r="B245" s="50" t="str">
        <f>CONCATENATE("  ","Aj.somaj                ")</f>
        <v xml:space="preserve">  Aj.somaj                </v>
      </c>
      <c r="D245" s="43">
        <f>0</f>
        <v>0</v>
      </c>
      <c r="F245" s="4">
        <f>(F233*F240+F242)*D245</f>
        <v>0</v>
      </c>
      <c r="I245" s="4">
        <f>F245</f>
        <v>0</v>
      </c>
    </row>
    <row r="246" spans="2:9" x14ac:dyDescent="0.25">
      <c r="B246" s="50" t="str">
        <f>CONCATENATE("  ","Acc. munca, boli profes.")</f>
        <v xml:space="preserve">  Acc. munca, boli profes.</v>
      </c>
      <c r="D246" s="43">
        <f>0</f>
        <v>0</v>
      </c>
      <c r="F246" s="4">
        <f>(F233*F240+F242)*D246</f>
        <v>0</v>
      </c>
      <c r="I246" s="4">
        <f>F246</f>
        <v>0</v>
      </c>
    </row>
    <row r="247" spans="2:9" x14ac:dyDescent="0.25">
      <c r="B247" s="50" t="str">
        <f>CONCATENATE("  ","Contr.Concedii Medicale ")</f>
        <v xml:space="preserve">  Contr.Concedii Medicale </v>
      </c>
      <c r="D247" s="43">
        <f>0</f>
        <v>0</v>
      </c>
      <c r="F247" s="4">
        <f>(F233*F240+F242)*D247</f>
        <v>0</v>
      </c>
      <c r="I247" s="4">
        <f>F247</f>
        <v>0</v>
      </c>
    </row>
    <row r="248" spans="2:9" x14ac:dyDescent="0.25">
      <c r="B248" s="50" t="str">
        <f>CONCATENATE("  ","Comision ITM            ")</f>
        <v xml:space="preserve">  Comision ITM            </v>
      </c>
      <c r="D248" s="43">
        <f>0</f>
        <v>0</v>
      </c>
      <c r="F248" s="4">
        <f>(F233*F240+F242)*D248</f>
        <v>0</v>
      </c>
      <c r="I248" s="4">
        <f>F248</f>
        <v>0</v>
      </c>
    </row>
    <row r="249" spans="2:9" x14ac:dyDescent="0.25">
      <c r="B249" s="50" t="str">
        <f>CONCATENATE("  ","Fond garantare salarii  ")</f>
        <v xml:space="preserve">  Fond garantare salarii  </v>
      </c>
      <c r="D249" s="43">
        <f>0</f>
        <v>0</v>
      </c>
      <c r="F249" s="4">
        <f>(F233*F240+F242)*D249</f>
        <v>0</v>
      </c>
      <c r="I249" s="4">
        <f>F249</f>
        <v>0</v>
      </c>
    </row>
    <row r="250" spans="2:9" hidden="1" x14ac:dyDescent="0.25">
      <c r="B250" s="50" t="str">
        <f>CONCATENATE("  ","Chelt.tr.aprov.,depozit.")</f>
        <v xml:space="preserve">  Chelt.tr.aprov.,depozit.</v>
      </c>
      <c r="D250" s="43">
        <f>0</f>
        <v>0</v>
      </c>
      <c r="E250" s="4">
        <f>(E233+I238+I239)*E240*D250</f>
        <v>0</v>
      </c>
      <c r="I250" s="4">
        <f>E250</f>
        <v>0</v>
      </c>
    </row>
    <row r="251" spans="2:9" x14ac:dyDescent="0.25">
      <c r="B251" s="44" t="s">
        <v>60</v>
      </c>
      <c r="C251" s="45"/>
      <c r="D251" s="46"/>
      <c r="E251" s="49">
        <f>(E233+I238+I239)*E240+E250</f>
        <v>0</v>
      </c>
      <c r="F251" s="49">
        <f>F233*F240+F242+F243+F244+F245+F246+F247+F248+F249</f>
        <v>0</v>
      </c>
      <c r="G251" s="49">
        <f>G233*G240</f>
        <v>0</v>
      </c>
      <c r="H251" s="49">
        <f>($N$233*0+$O$233*0+$P$233*0)*1</f>
        <v>0</v>
      </c>
      <c r="I251" s="49">
        <f>SUM(E251:H251)</f>
        <v>0</v>
      </c>
    </row>
    <row r="252" spans="2:9" x14ac:dyDescent="0.25">
      <c r="B252" s="44" t="s">
        <v>61</v>
      </c>
      <c r="C252" s="45"/>
      <c r="D252" s="52">
        <f>0</f>
        <v>0</v>
      </c>
      <c r="E252" s="47" t="s">
        <v>62</v>
      </c>
      <c r="F252" s="47"/>
      <c r="G252" s="48"/>
      <c r="H252" s="37"/>
      <c r="I252" s="49">
        <f>I251*D252</f>
        <v>0</v>
      </c>
    </row>
    <row r="253" spans="2:9" x14ac:dyDescent="0.25">
      <c r="B253" s="44" t="s">
        <v>63</v>
      </c>
      <c r="C253" s="45"/>
      <c r="D253" s="52">
        <f>0</f>
        <v>0</v>
      </c>
      <c r="E253" s="47" t="s">
        <v>64</v>
      </c>
      <c r="F253" s="47"/>
      <c r="G253" s="48"/>
      <c r="H253" s="37"/>
      <c r="I253" s="49">
        <f>(I251+I252)*D253</f>
        <v>0</v>
      </c>
    </row>
    <row r="254" spans="2:9" hidden="1" x14ac:dyDescent="0.25">
      <c r="B254" s="42" t="s">
        <v>56</v>
      </c>
      <c r="D254" s="47" t="str">
        <f>CONCATENATE(TEXT(0,REPLACE("#.####",2,1,"."))," x")</f>
        <v>. x</v>
      </c>
      <c r="E254" s="4">
        <f>IF("G"="Nu",0*1,0)</f>
        <v>0</v>
      </c>
      <c r="I254" s="4">
        <f>E254*0</f>
        <v>0</v>
      </c>
    </row>
    <row r="255" spans="2:9" hidden="1" x14ac:dyDescent="0.25">
      <c r="B255" s="42" t="s">
        <v>57</v>
      </c>
      <c r="D255" s="43" t="str">
        <f>CONCATENATE(TEXT(0,REPLACE("#.####",2,1,"."))," x ",TEXT(0,REPLACE("#.####",2,1,"."))," x")</f>
        <v>. x . x</v>
      </c>
      <c r="E255" s="4">
        <f>IF("G"="Nu",0*1,0)</f>
        <v>0</v>
      </c>
      <c r="I255" s="4">
        <f>E255*0*0</f>
        <v>0</v>
      </c>
    </row>
    <row r="256" spans="2:9" x14ac:dyDescent="0.25">
      <c r="B256" s="44" t="s">
        <v>65</v>
      </c>
      <c r="C256" s="45"/>
      <c r="D256" s="54" t="s">
        <v>66</v>
      </c>
      <c r="E256" s="47"/>
      <c r="F256" s="47"/>
      <c r="G256" s="48"/>
      <c r="H256" s="37"/>
      <c r="I256" s="49">
        <f>I251+I252+I253+I254+I255</f>
        <v>0</v>
      </c>
    </row>
    <row r="257" spans="1:9" x14ac:dyDescent="0.25">
      <c r="B257" s="53"/>
      <c r="C257" s="45"/>
      <c r="D257" s="46"/>
      <c r="E257" s="47"/>
      <c r="F257" s="47"/>
      <c r="G257" s="48"/>
      <c r="H257" s="37"/>
      <c r="I257" s="49"/>
    </row>
    <row r="259" spans="1:9" x14ac:dyDescent="0.25">
      <c r="A259" s="62" t="s">
        <v>424</v>
      </c>
    </row>
    <row r="260" spans="1:9" x14ac:dyDescent="0.25">
      <c r="A260" s="62" t="s">
        <v>425</v>
      </c>
    </row>
  </sheetData>
  <mergeCells count="102">
    <mergeCell ref="A220:G221"/>
    <mergeCell ref="A222:G222"/>
    <mergeCell ref="A225:G226"/>
    <mergeCell ref="A227:G227"/>
    <mergeCell ref="A230:G231"/>
    <mergeCell ref="A232:G232"/>
    <mergeCell ref="A205:G206"/>
    <mergeCell ref="A207:G207"/>
    <mergeCell ref="A210:G211"/>
    <mergeCell ref="A212:G212"/>
    <mergeCell ref="A215:G216"/>
    <mergeCell ref="A217:G217"/>
    <mergeCell ref="A190:G191"/>
    <mergeCell ref="A192:G192"/>
    <mergeCell ref="A195:G196"/>
    <mergeCell ref="A197:G197"/>
    <mergeCell ref="A200:G201"/>
    <mergeCell ref="A202:G202"/>
    <mergeCell ref="A176:I176"/>
    <mergeCell ref="A177:I177"/>
    <mergeCell ref="A180:G181"/>
    <mergeCell ref="A182:G182"/>
    <mergeCell ref="A185:G186"/>
    <mergeCell ref="A187:G187"/>
    <mergeCell ref="A164:G164"/>
    <mergeCell ref="A167:G168"/>
    <mergeCell ref="A169:G169"/>
    <mergeCell ref="A170:I170"/>
    <mergeCell ref="A173:G174"/>
    <mergeCell ref="A175:G175"/>
    <mergeCell ref="A149:G149"/>
    <mergeCell ref="A152:G153"/>
    <mergeCell ref="A154:G154"/>
    <mergeCell ref="A157:G158"/>
    <mergeCell ref="A159:G159"/>
    <mergeCell ref="A162:G163"/>
    <mergeCell ref="A134:G134"/>
    <mergeCell ref="A137:G138"/>
    <mergeCell ref="A139:G139"/>
    <mergeCell ref="A142:G143"/>
    <mergeCell ref="A144:G144"/>
    <mergeCell ref="A147:G148"/>
    <mergeCell ref="A119:G119"/>
    <mergeCell ref="A122:G123"/>
    <mergeCell ref="A124:G124"/>
    <mergeCell ref="A127:G128"/>
    <mergeCell ref="A129:G129"/>
    <mergeCell ref="A132:G133"/>
    <mergeCell ref="A104:I104"/>
    <mergeCell ref="A107:G108"/>
    <mergeCell ref="A109:G109"/>
    <mergeCell ref="A112:G113"/>
    <mergeCell ref="A114:G114"/>
    <mergeCell ref="A117:G118"/>
    <mergeCell ref="A92:I92"/>
    <mergeCell ref="A95:G96"/>
    <mergeCell ref="A97:G97"/>
    <mergeCell ref="A98:I98"/>
    <mergeCell ref="A101:G102"/>
    <mergeCell ref="A103:G103"/>
    <mergeCell ref="A80:I80"/>
    <mergeCell ref="A83:G84"/>
    <mergeCell ref="A85:G85"/>
    <mergeCell ref="A86:I86"/>
    <mergeCell ref="A89:G90"/>
    <mergeCell ref="A91:G91"/>
    <mergeCell ref="A68:I68"/>
    <mergeCell ref="A71:G72"/>
    <mergeCell ref="A73:G73"/>
    <mergeCell ref="A74:I74"/>
    <mergeCell ref="A77:G78"/>
    <mergeCell ref="A79:G79"/>
    <mergeCell ref="A56:I56"/>
    <mergeCell ref="A59:G60"/>
    <mergeCell ref="A61:G61"/>
    <mergeCell ref="A62:I62"/>
    <mergeCell ref="A65:G66"/>
    <mergeCell ref="A67:G67"/>
    <mergeCell ref="A44:I44"/>
    <mergeCell ref="A47:G48"/>
    <mergeCell ref="A49:G49"/>
    <mergeCell ref="A50:I50"/>
    <mergeCell ref="A53:G54"/>
    <mergeCell ref="A55:G55"/>
    <mergeCell ref="A32:G32"/>
    <mergeCell ref="A35:G36"/>
    <mergeCell ref="A37:G37"/>
    <mergeCell ref="A38:I38"/>
    <mergeCell ref="A41:G42"/>
    <mergeCell ref="A43:G43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5" manualBreakCount="5">
    <brk id="44" max="16383" man="1"/>
    <brk id="86" max="16383" man="1"/>
    <brk id="129" max="16383" man="1"/>
    <brk id="170" max="16383" man="1"/>
    <brk id="21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"/>
  <sheetViews>
    <sheetView topLeftCell="A72" workbookViewId="0">
      <selection activeCell="T105" sqref="T105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336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251</v>
      </c>
      <c r="D13" s="30" t="s">
        <v>25</v>
      </c>
      <c r="E13" s="31"/>
      <c r="F13" s="31"/>
      <c r="G13" s="32">
        <v>58.2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252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253</v>
      </c>
      <c r="D18" s="5" t="s">
        <v>25</v>
      </c>
      <c r="G18" s="6">
        <v>58.2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254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255</v>
      </c>
      <c r="D23" s="5" t="s">
        <v>25</v>
      </c>
      <c r="G23" s="6">
        <v>11.64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256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27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257</v>
      </c>
      <c r="D28" s="5" t="s">
        <v>25</v>
      </c>
      <c r="G28" s="6">
        <v>58.2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258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38" t="s">
        <v>27</v>
      </c>
      <c r="B32" s="39"/>
      <c r="C32" s="39"/>
      <c r="D32" s="39"/>
      <c r="E32" s="39"/>
      <c r="F32" s="39"/>
      <c r="G32" s="39"/>
      <c r="H32" s="40"/>
      <c r="I32" s="41"/>
    </row>
    <row r="33" spans="1:9" x14ac:dyDescent="0.25">
      <c r="B33" s="2">
        <v>5</v>
      </c>
      <c r="C33" s="3" t="s">
        <v>259</v>
      </c>
      <c r="D33" s="5" t="s">
        <v>118</v>
      </c>
      <c r="G33" s="6">
        <v>97</v>
      </c>
    </row>
    <row r="34" spans="1:9" x14ac:dyDescent="0.25">
      <c r="D34" s="35" t="str">
        <f>SUBSTITUTE("Sp.mat: 0.00%",".",IF(VALUE("1.2")=1.2,".",","),2)</f>
        <v>Sp.mat: 0.00%</v>
      </c>
      <c r="F34" s="35" t="str">
        <f>SUBSTITUTE("Sp.man: 0.00%",".",IF(VALUE("1.2")=1.2,".",","),2)</f>
        <v>Sp.man: 0.00%</v>
      </c>
      <c r="G34" s="35" t="str">
        <f>SUBSTITUTE("Sp.uti: 0.00%",".",IF(VALUE("1.2")=1.2,".",","),2)</f>
        <v>Sp.uti: 0.00%</v>
      </c>
    </row>
    <row r="35" spans="1:9" x14ac:dyDescent="0.25">
      <c r="A35" s="36" t="s">
        <v>260</v>
      </c>
      <c r="B35" s="8"/>
      <c r="C35" s="8"/>
      <c r="D35" s="8"/>
      <c r="E35" s="8"/>
      <c r="F35" s="8"/>
      <c r="G35" s="8"/>
    </row>
    <row r="36" spans="1:9" x14ac:dyDescent="0.25">
      <c r="A36" s="8"/>
      <c r="B36" s="8"/>
      <c r="C36" s="8"/>
      <c r="D36" s="8"/>
      <c r="E36" s="8"/>
      <c r="F36" s="8"/>
      <c r="G36" s="8"/>
    </row>
    <row r="37" spans="1:9" x14ac:dyDescent="0.25">
      <c r="A37" s="56" t="s">
        <v>27</v>
      </c>
      <c r="B37" s="57"/>
      <c r="C37" s="57"/>
      <c r="D37" s="57"/>
      <c r="E37" s="57"/>
      <c r="F37" s="57"/>
      <c r="G37" s="57"/>
      <c r="H37" s="58"/>
      <c r="I37" s="59"/>
    </row>
    <row r="38" spans="1:9" x14ac:dyDescent="0.25">
      <c r="A38" s="61" t="s">
        <v>337</v>
      </c>
      <c r="B38" s="61"/>
      <c r="C38" s="61"/>
      <c r="D38" s="61"/>
      <c r="E38" s="61"/>
      <c r="F38" s="61"/>
      <c r="G38" s="61"/>
      <c r="H38" s="61"/>
      <c r="I38" s="61"/>
    </row>
    <row r="39" spans="1:9" x14ac:dyDescent="0.25">
      <c r="B39" s="2">
        <v>6</v>
      </c>
      <c r="C39" s="3" t="s">
        <v>269</v>
      </c>
      <c r="D39" s="5" t="s">
        <v>94</v>
      </c>
      <c r="G39" s="6">
        <v>1</v>
      </c>
    </row>
    <row r="40" spans="1:9" x14ac:dyDescent="0.25">
      <c r="D40" s="35" t="str">
        <f>SUBSTITUTE("Sp.mat: 0.00%",".",IF(VALUE("1.2")=1.2,".",","),2)</f>
        <v>Sp.mat: 0.00%</v>
      </c>
      <c r="F40" s="35" t="str">
        <f>SUBSTITUTE("Sp.man: 0.00%",".",IF(VALUE("1.2")=1.2,".",","),2)</f>
        <v>Sp.man: 0.00%</v>
      </c>
      <c r="G40" s="35" t="str">
        <f>SUBSTITUTE("Sp.uti: 0.00%",".",IF(VALUE("1.2")=1.2,".",","),2)</f>
        <v>Sp.uti: 0.00%</v>
      </c>
    </row>
    <row r="41" spans="1:9" x14ac:dyDescent="0.25">
      <c r="A41" s="36" t="s">
        <v>270</v>
      </c>
      <c r="B41" s="8"/>
      <c r="C41" s="8"/>
      <c r="D41" s="8"/>
      <c r="E41" s="8"/>
      <c r="F41" s="8"/>
      <c r="G41" s="8"/>
    </row>
    <row r="42" spans="1:9" x14ac:dyDescent="0.25">
      <c r="A42" s="8"/>
      <c r="B42" s="8"/>
      <c r="C42" s="8"/>
      <c r="D42" s="8"/>
      <c r="E42" s="8"/>
      <c r="F42" s="8"/>
      <c r="G42" s="8"/>
    </row>
    <row r="43" spans="1:9" x14ac:dyDescent="0.25">
      <c r="A43" s="56" t="s">
        <v>27</v>
      </c>
      <c r="B43" s="57"/>
      <c r="C43" s="57"/>
      <c r="D43" s="57"/>
      <c r="E43" s="57"/>
      <c r="F43" s="57"/>
      <c r="G43" s="57"/>
      <c r="H43" s="58"/>
      <c r="I43" s="59"/>
    </row>
    <row r="44" spans="1:9" x14ac:dyDescent="0.25">
      <c r="A44" s="61" t="s">
        <v>338</v>
      </c>
      <c r="B44" s="61"/>
      <c r="C44" s="61"/>
      <c r="D44" s="61"/>
      <c r="E44" s="61"/>
      <c r="F44" s="61"/>
      <c r="G44" s="61"/>
      <c r="H44" s="61"/>
      <c r="I44" s="61"/>
    </row>
    <row r="45" spans="1:9" x14ac:dyDescent="0.25">
      <c r="B45" s="2">
        <v>7</v>
      </c>
      <c r="C45" s="3" t="s">
        <v>269</v>
      </c>
      <c r="D45" s="5" t="s">
        <v>94</v>
      </c>
      <c r="G45" s="6">
        <v>1</v>
      </c>
    </row>
    <row r="46" spans="1:9" x14ac:dyDescent="0.25">
      <c r="D46" s="35" t="str">
        <f>SUBSTITUTE("Sp.mat: 0.00%",".",IF(VALUE("1.2")=1.2,".",","),2)</f>
        <v>Sp.mat: 0.00%</v>
      </c>
      <c r="F46" s="35" t="str">
        <f>SUBSTITUTE("Sp.man: 0.00%",".",IF(VALUE("1.2")=1.2,".",","),2)</f>
        <v>Sp.man: 0.00%</v>
      </c>
      <c r="G46" s="35" t="str">
        <f>SUBSTITUTE("Sp.uti: 0.00%",".",IF(VALUE("1.2")=1.2,".",","),2)</f>
        <v>Sp.uti: 0.00%</v>
      </c>
    </row>
    <row r="47" spans="1:9" x14ac:dyDescent="0.25">
      <c r="A47" s="36" t="s">
        <v>270</v>
      </c>
      <c r="B47" s="8"/>
      <c r="C47" s="8"/>
      <c r="D47" s="8"/>
      <c r="E47" s="8"/>
      <c r="F47" s="8"/>
      <c r="G47" s="8"/>
    </row>
    <row r="48" spans="1:9" x14ac:dyDescent="0.25">
      <c r="A48" s="8"/>
      <c r="B48" s="8"/>
      <c r="C48" s="8"/>
      <c r="D48" s="8"/>
      <c r="E48" s="8"/>
      <c r="F48" s="8"/>
      <c r="G48" s="8"/>
    </row>
    <row r="49" spans="1:9" x14ac:dyDescent="0.25">
      <c r="A49" s="56" t="s">
        <v>27</v>
      </c>
      <c r="B49" s="57"/>
      <c r="C49" s="57"/>
      <c r="D49" s="57"/>
      <c r="E49" s="57"/>
      <c r="F49" s="57"/>
      <c r="G49" s="57"/>
      <c r="H49" s="58"/>
      <c r="I49" s="59"/>
    </row>
    <row r="50" spans="1:9" x14ac:dyDescent="0.25">
      <c r="A50" s="61" t="s">
        <v>271</v>
      </c>
      <c r="B50" s="61"/>
      <c r="C50" s="61"/>
      <c r="D50" s="61"/>
      <c r="E50" s="61"/>
      <c r="F50" s="61"/>
      <c r="G50" s="61"/>
      <c r="H50" s="61"/>
      <c r="I50" s="61"/>
    </row>
    <row r="51" spans="1:9" x14ac:dyDescent="0.25">
      <c r="B51" s="2">
        <v>8</v>
      </c>
      <c r="C51" s="3" t="s">
        <v>97</v>
      </c>
      <c r="D51" s="5" t="s">
        <v>43</v>
      </c>
      <c r="G51" s="6">
        <v>0.5</v>
      </c>
    </row>
    <row r="52" spans="1:9" x14ac:dyDescent="0.25">
      <c r="D52" s="35" t="str">
        <f>SUBSTITUTE("Sp.mat: 0.00%",".",IF(VALUE("1.2")=1.2,".",","),2)</f>
        <v>Sp.mat: 0.00%</v>
      </c>
      <c r="F52" s="35" t="str">
        <f>SUBSTITUTE("Sp.man: 0.00%",".",IF(VALUE("1.2")=1.2,".",","),2)</f>
        <v>Sp.man: 0.00%</v>
      </c>
      <c r="G52" s="35" t="str">
        <f>SUBSTITUTE("Sp.uti: 0.00%",".",IF(VALUE("1.2")=1.2,".",","),2)</f>
        <v>Sp.uti: 0.00%</v>
      </c>
    </row>
    <row r="53" spans="1:9" x14ac:dyDescent="0.25">
      <c r="A53" s="36" t="s">
        <v>98</v>
      </c>
      <c r="B53" s="8"/>
      <c r="C53" s="8"/>
      <c r="D53" s="8"/>
      <c r="E53" s="8"/>
      <c r="F53" s="8"/>
      <c r="G53" s="8"/>
    </row>
    <row r="54" spans="1:9" x14ac:dyDescent="0.25">
      <c r="A54" s="8"/>
      <c r="B54" s="8"/>
      <c r="C54" s="8"/>
      <c r="D54" s="8"/>
      <c r="E54" s="8"/>
      <c r="F54" s="8"/>
      <c r="G54" s="8"/>
    </row>
    <row r="55" spans="1:9" x14ac:dyDescent="0.25">
      <c r="A55" s="38" t="s">
        <v>27</v>
      </c>
      <c r="B55" s="39"/>
      <c r="C55" s="39"/>
      <c r="D55" s="39"/>
      <c r="E55" s="39"/>
      <c r="F55" s="39"/>
      <c r="G55" s="39"/>
      <c r="H55" s="40"/>
      <c r="I55" s="41"/>
    </row>
    <row r="56" spans="1:9" x14ac:dyDescent="0.25">
      <c r="B56" s="2">
        <v>9</v>
      </c>
      <c r="C56" s="3" t="s">
        <v>328</v>
      </c>
      <c r="D56" s="5" t="s">
        <v>43</v>
      </c>
      <c r="G56" s="6">
        <v>0.5</v>
      </c>
    </row>
    <row r="57" spans="1:9" x14ac:dyDescent="0.25">
      <c r="D57" s="35" t="str">
        <f>SUBSTITUTE("Sp.mat: 0.00%",".",IF(VALUE("1.2")=1.2,".",","),2)</f>
        <v>Sp.mat: 0.00%</v>
      </c>
      <c r="F57" s="35" t="str">
        <f>SUBSTITUTE("Sp.man: 0.00%",".",IF(VALUE("1.2")=1.2,".",","),2)</f>
        <v>Sp.man: 0.00%</v>
      </c>
      <c r="G57" s="35" t="str">
        <f>SUBSTITUTE("Sp.uti: 0.00%",".",IF(VALUE("1.2")=1.2,".",","),2)</f>
        <v>Sp.uti: 0.00%</v>
      </c>
    </row>
    <row r="58" spans="1:9" x14ac:dyDescent="0.25">
      <c r="A58" s="36" t="s">
        <v>329</v>
      </c>
      <c r="B58" s="8"/>
      <c r="C58" s="8"/>
      <c r="D58" s="8"/>
      <c r="E58" s="8"/>
      <c r="F58" s="8"/>
      <c r="G58" s="8"/>
    </row>
    <row r="59" spans="1:9" x14ac:dyDescent="0.25">
      <c r="A59" s="8"/>
      <c r="B59" s="8"/>
      <c r="C59" s="8"/>
      <c r="D59" s="8"/>
      <c r="E59" s="8"/>
      <c r="F59" s="8"/>
      <c r="G59" s="8"/>
    </row>
    <row r="60" spans="1:9" x14ac:dyDescent="0.25">
      <c r="A60" s="38" t="s">
        <v>27</v>
      </c>
      <c r="B60" s="39"/>
      <c r="C60" s="39"/>
      <c r="D60" s="39"/>
      <c r="E60" s="39"/>
      <c r="F60" s="39"/>
      <c r="G60" s="39"/>
      <c r="H60" s="40"/>
      <c r="I60" s="41"/>
    </row>
    <row r="61" spans="1:9" x14ac:dyDescent="0.25">
      <c r="B61" s="2">
        <v>10</v>
      </c>
      <c r="C61" s="3" t="s">
        <v>330</v>
      </c>
      <c r="D61" s="5" t="s">
        <v>25</v>
      </c>
      <c r="G61" s="6">
        <v>2</v>
      </c>
    </row>
    <row r="62" spans="1:9" x14ac:dyDescent="0.25">
      <c r="D62" s="35" t="str">
        <f>SUBSTITUTE("Sp.mat: 0.00%",".",IF(VALUE("1.2")=1.2,".",","),2)</f>
        <v>Sp.mat: 0.00%</v>
      </c>
      <c r="F62" s="35" t="str">
        <f>SUBSTITUTE("Sp.man: 0.00%",".",IF(VALUE("1.2")=1.2,".",","),2)</f>
        <v>Sp.man: 0.00%</v>
      </c>
      <c r="G62" s="35" t="str">
        <f>SUBSTITUTE("Sp.uti: 0.00%",".",IF(VALUE("1.2")=1.2,".",","),2)</f>
        <v>Sp.uti: 0.00%</v>
      </c>
    </row>
    <row r="63" spans="1:9" x14ac:dyDescent="0.25">
      <c r="A63" s="36" t="s">
        <v>331</v>
      </c>
      <c r="B63" s="8"/>
      <c r="C63" s="8"/>
      <c r="D63" s="8"/>
      <c r="E63" s="8"/>
      <c r="F63" s="8"/>
      <c r="G63" s="8"/>
    </row>
    <row r="64" spans="1:9" x14ac:dyDescent="0.25">
      <c r="A64" s="8"/>
      <c r="B64" s="8"/>
      <c r="C64" s="8"/>
      <c r="D64" s="8"/>
      <c r="E64" s="8"/>
      <c r="F64" s="8"/>
      <c r="G64" s="8"/>
    </row>
    <row r="65" spans="1:9" x14ac:dyDescent="0.25">
      <c r="A65" s="38" t="s">
        <v>27</v>
      </c>
      <c r="B65" s="39"/>
      <c r="C65" s="39"/>
      <c r="D65" s="39"/>
      <c r="E65" s="39"/>
      <c r="F65" s="39"/>
      <c r="G65" s="39"/>
      <c r="H65" s="40"/>
      <c r="I65" s="41"/>
    </row>
    <row r="66" spans="1:9" x14ac:dyDescent="0.25">
      <c r="B66" s="2">
        <v>11</v>
      </c>
      <c r="C66" s="3" t="s">
        <v>113</v>
      </c>
      <c r="D66" s="5" t="s">
        <v>25</v>
      </c>
      <c r="G66" s="6">
        <v>2</v>
      </c>
    </row>
    <row r="67" spans="1:9" x14ac:dyDescent="0.25">
      <c r="D67" s="35" t="str">
        <f>SUBSTITUTE("Sp.mat: 0.00%",".",IF(VALUE("1.2")=1.2,".",","),2)</f>
        <v>Sp.mat: 0.00%</v>
      </c>
      <c r="F67" s="35" t="str">
        <f>SUBSTITUTE("Sp.man: 0.00%",".",IF(VALUE("1.2")=1.2,".",","),2)</f>
        <v>Sp.man: 0.00%</v>
      </c>
      <c r="G67" s="35" t="str">
        <f>SUBSTITUTE("Sp.uti: 0.00%",".",IF(VALUE("1.2")=1.2,".",","),2)</f>
        <v>Sp.uti: 0.00%</v>
      </c>
    </row>
    <row r="68" spans="1:9" x14ac:dyDescent="0.25">
      <c r="A68" s="36" t="s">
        <v>114</v>
      </c>
      <c r="B68" s="8"/>
      <c r="C68" s="8"/>
      <c r="D68" s="8"/>
      <c r="E68" s="8"/>
      <c r="F68" s="8"/>
      <c r="G68" s="8"/>
    </row>
    <row r="69" spans="1:9" x14ac:dyDescent="0.25">
      <c r="A69" s="8"/>
      <c r="B69" s="8"/>
      <c r="C69" s="8"/>
      <c r="D69" s="8"/>
      <c r="E69" s="8"/>
      <c r="F69" s="8"/>
      <c r="G69" s="8"/>
    </row>
    <row r="70" spans="1:9" x14ac:dyDescent="0.25">
      <c r="A70" s="38" t="s">
        <v>27</v>
      </c>
      <c r="B70" s="39"/>
      <c r="C70" s="39"/>
      <c r="D70" s="39"/>
      <c r="E70" s="39"/>
      <c r="F70" s="39"/>
      <c r="G70" s="39"/>
      <c r="H70" s="40"/>
      <c r="I70" s="41"/>
    </row>
    <row r="71" spans="1:9" x14ac:dyDescent="0.25">
      <c r="B71" s="2">
        <v>12</v>
      </c>
      <c r="C71" s="3" t="s">
        <v>332</v>
      </c>
      <c r="D71" s="5" t="s">
        <v>43</v>
      </c>
      <c r="G71" s="6">
        <v>1.5</v>
      </c>
    </row>
    <row r="72" spans="1:9" x14ac:dyDescent="0.25">
      <c r="D72" s="35" t="str">
        <f>SUBSTITUTE("Sp.mat: 0.00%",".",IF(VALUE("1.2")=1.2,".",","),2)</f>
        <v>Sp.mat: 0.00%</v>
      </c>
      <c r="F72" s="35" t="str">
        <f>SUBSTITUTE("Sp.man: 0.00%",".",IF(VALUE("1.2")=1.2,".",","),2)</f>
        <v>Sp.man: 0.00%</v>
      </c>
      <c r="G72" s="35" t="str">
        <f>SUBSTITUTE("Sp.uti: 0.00%",".",IF(VALUE("1.2")=1.2,".",","),2)</f>
        <v>Sp.uti: 0.00%</v>
      </c>
    </row>
    <row r="73" spans="1:9" x14ac:dyDescent="0.25">
      <c r="A73" s="36" t="s">
        <v>333</v>
      </c>
      <c r="B73" s="8"/>
      <c r="C73" s="8"/>
      <c r="D73" s="8"/>
      <c r="E73" s="8"/>
      <c r="F73" s="8"/>
      <c r="G73" s="8"/>
    </row>
    <row r="74" spans="1:9" x14ac:dyDescent="0.25">
      <c r="A74" s="8"/>
      <c r="B74" s="8"/>
      <c r="C74" s="8"/>
      <c r="D74" s="8"/>
      <c r="E74" s="8"/>
      <c r="F74" s="8"/>
      <c r="G74" s="8"/>
    </row>
    <row r="75" spans="1:9" x14ac:dyDescent="0.25">
      <c r="A75" s="38" t="s">
        <v>27</v>
      </c>
      <c r="B75" s="39"/>
      <c r="C75" s="39"/>
      <c r="D75" s="39"/>
      <c r="E75" s="39"/>
      <c r="F75" s="39"/>
      <c r="G75" s="39"/>
      <c r="H75" s="40"/>
      <c r="I75" s="41"/>
    </row>
    <row r="76" spans="1:9" x14ac:dyDescent="0.25">
      <c r="B76" s="2">
        <v>13</v>
      </c>
      <c r="C76" s="3" t="s">
        <v>334</v>
      </c>
      <c r="D76" s="5" t="s">
        <v>43</v>
      </c>
      <c r="G76" s="6">
        <v>1.5</v>
      </c>
    </row>
    <row r="77" spans="1:9" x14ac:dyDescent="0.25">
      <c r="D77" s="35" t="str">
        <f>SUBSTITUTE("Sp.mat: 0.00%",".",IF(VALUE("1.2")=1.2,".",","),2)</f>
        <v>Sp.mat: 0.00%</v>
      </c>
      <c r="F77" s="35" t="str">
        <f>SUBSTITUTE("Sp.man: 0.00%",".",IF(VALUE("1.2")=1.2,".",","),2)</f>
        <v>Sp.man: 0.00%</v>
      </c>
      <c r="G77" s="35" t="str">
        <f>SUBSTITUTE("Sp.uti: 0.00%",".",IF(VALUE("1.2")=1.2,".",","),2)</f>
        <v>Sp.uti: 0.00%</v>
      </c>
    </row>
    <row r="78" spans="1:9" x14ac:dyDescent="0.25">
      <c r="A78" s="36" t="s">
        <v>335</v>
      </c>
      <c r="B78" s="8"/>
      <c r="C78" s="8"/>
      <c r="D78" s="8"/>
      <c r="E78" s="8"/>
      <c r="F78" s="8"/>
      <c r="G78" s="8"/>
    </row>
    <row r="79" spans="1:9" x14ac:dyDescent="0.25">
      <c r="A79" s="8"/>
      <c r="B79" s="8"/>
      <c r="C79" s="8"/>
      <c r="D79" s="8"/>
      <c r="E79" s="8"/>
      <c r="F79" s="8"/>
      <c r="G79" s="8"/>
    </row>
    <row r="80" spans="1:9" x14ac:dyDescent="0.25">
      <c r="A80" s="38" t="s">
        <v>27</v>
      </c>
      <c r="B80" s="39"/>
      <c r="C80" s="39"/>
      <c r="D80" s="39"/>
      <c r="E80" s="39"/>
      <c r="F80" s="39"/>
      <c r="G80" s="39"/>
      <c r="H80" s="40"/>
      <c r="I80" s="41"/>
    </row>
    <row r="81" spans="2:19" x14ac:dyDescent="0.25">
      <c r="B81" s="42" t="s">
        <v>51</v>
      </c>
      <c r="E81" s="4">
        <f>SUMIF(J13:J80,"1",I13:I80)</f>
        <v>0</v>
      </c>
      <c r="F81" s="4">
        <f>SUMIF(J13:J80,"2",I13:I80)</f>
        <v>0</v>
      </c>
      <c r="G81" s="4">
        <f>SUMIF(J13:J80,"3",I13:I80)</f>
        <v>0</v>
      </c>
      <c r="H81" s="4">
        <f>SUMIF(J13:J80,"4",I13:I80)</f>
        <v>0</v>
      </c>
      <c r="I81" s="4">
        <f>SUMIF(J13:J80,"5",I13:I80)</f>
        <v>0</v>
      </c>
      <c r="K81" s="4">
        <f>SUMIF(J13:J80,"3",K13:K80)</f>
        <v>0</v>
      </c>
      <c r="L81" s="4">
        <f>SUMIF(J13:J80,"3",L13:L80)</f>
        <v>0</v>
      </c>
      <c r="M81" s="4">
        <f>SUMIF(J13:J80,"3",M13:M80)</f>
        <v>0</v>
      </c>
      <c r="N81" s="4">
        <f>SUMIF(J13:J80,"4",N13:N80)</f>
        <v>0</v>
      </c>
      <c r="O81" s="4">
        <f>SUMIF(J13:J80,"4",O13:O80)</f>
        <v>0</v>
      </c>
      <c r="P81" s="4">
        <f>SUMIF(J13:J80,"4",P13:P80)</f>
        <v>0</v>
      </c>
      <c r="Q81" s="4">
        <f>SUMIF(J13:J80,"4",Q13:Q80)</f>
        <v>0</v>
      </c>
      <c r="R81" s="4">
        <f>SUMIF(J13:J80,"4",R13:R80)</f>
        <v>0</v>
      </c>
      <c r="S81" s="4">
        <f>SUMIF(J13:J80,"4",S13:S80)</f>
        <v>0</v>
      </c>
    </row>
    <row r="82" spans="2:19" hidden="1" x14ac:dyDescent="0.25">
      <c r="B82" s="42" t="s">
        <v>52</v>
      </c>
    </row>
    <row r="83" spans="2:19" hidden="1" x14ac:dyDescent="0.25">
      <c r="B83" s="42" t="s">
        <v>53</v>
      </c>
      <c r="G83" s="4">
        <f>$K$81*1</f>
        <v>0</v>
      </c>
    </row>
    <row r="84" spans="2:19" hidden="1" x14ac:dyDescent="0.25">
      <c r="B84" s="42" t="s">
        <v>54</v>
      </c>
      <c r="G84" s="4">
        <f>$L$81*1</f>
        <v>0</v>
      </c>
    </row>
    <row r="85" spans="2:19" hidden="1" x14ac:dyDescent="0.25">
      <c r="B85" s="42" t="s">
        <v>55</v>
      </c>
      <c r="G85" s="4">
        <f>G81-G83-G84</f>
        <v>0</v>
      </c>
    </row>
    <row r="86" spans="2:19" hidden="1" x14ac:dyDescent="0.25">
      <c r="B86" s="42" t="s">
        <v>56</v>
      </c>
      <c r="E86" s="4">
        <f>IF("G"="Nu",0*1,0)</f>
        <v>0</v>
      </c>
      <c r="I86" s="4">
        <f>E86</f>
        <v>0</v>
      </c>
    </row>
    <row r="87" spans="2:19" hidden="1" x14ac:dyDescent="0.25">
      <c r="B87" s="42" t="s">
        <v>57</v>
      </c>
      <c r="D87" s="43" t="str">
        <f>CONCATENATE(TEXT(0,REPLACE("#.####",2,1,"."))," x")</f>
        <v>. x</v>
      </c>
      <c r="E87" s="4">
        <f>IF("G"="Nu",0*1,0)</f>
        <v>0</v>
      </c>
      <c r="I87" s="4">
        <f>E87*0</f>
        <v>0</v>
      </c>
    </row>
    <row r="88" spans="2:19" x14ac:dyDescent="0.25">
      <c r="B88" s="42" t="s">
        <v>58</v>
      </c>
      <c r="E88" s="4">
        <f>0</f>
        <v>0</v>
      </c>
      <c r="F88" s="4">
        <f>0</f>
        <v>0</v>
      </c>
      <c r="G88" s="4">
        <f>0</f>
        <v>0</v>
      </c>
      <c r="H88" s="4">
        <f>IF(H81=0,1,H99/H81)</f>
        <v>1</v>
      </c>
    </row>
    <row r="89" spans="2:19" x14ac:dyDescent="0.25">
      <c r="B89" s="44" t="s">
        <v>59</v>
      </c>
      <c r="C89" s="45"/>
      <c r="D89" s="46"/>
      <c r="E89" s="47"/>
      <c r="F89" s="47"/>
      <c r="G89" s="48"/>
      <c r="H89" s="37"/>
      <c r="I89" s="49"/>
    </row>
    <row r="90" spans="2:19" hidden="1" x14ac:dyDescent="0.25">
      <c r="B90" s="50" t="str">
        <f>CONCATENATE("  ","Impozit manopera        ")</f>
        <v xml:space="preserve">  Impozit manopera        </v>
      </c>
      <c r="D90" s="43">
        <f>0</f>
        <v>0</v>
      </c>
      <c r="F90" s="4">
        <f>F81*F88*D90</f>
        <v>0</v>
      </c>
      <c r="I90" s="51">
        <f>F90</f>
        <v>0</v>
      </c>
    </row>
    <row r="91" spans="2:19" x14ac:dyDescent="0.25">
      <c r="B91" s="50" t="str">
        <f>CONCATENATE("  ","C.A.S.                  ")</f>
        <v xml:space="preserve">  C.A.S.                  </v>
      </c>
      <c r="D91" s="43">
        <f>0</f>
        <v>0</v>
      </c>
      <c r="F91" s="4">
        <f>(F81*F88+F90)*D91</f>
        <v>0</v>
      </c>
      <c r="I91" s="4">
        <f>F91</f>
        <v>0</v>
      </c>
    </row>
    <row r="92" spans="2:19" x14ac:dyDescent="0.25">
      <c r="B92" s="50" t="str">
        <f>CONCATENATE("  ","C.A.S.S.                ")</f>
        <v xml:space="preserve">  C.A.S.S.                </v>
      </c>
      <c r="D92" s="43">
        <f>0</f>
        <v>0</v>
      </c>
      <c r="F92" s="4">
        <f>(F81*F88+F90)*D92</f>
        <v>0</v>
      </c>
      <c r="I92" s="4">
        <f>F92</f>
        <v>0</v>
      </c>
    </row>
    <row r="93" spans="2:19" x14ac:dyDescent="0.25">
      <c r="B93" s="50" t="str">
        <f>CONCATENATE("  ","Aj.somaj                ")</f>
        <v xml:space="preserve">  Aj.somaj                </v>
      </c>
      <c r="D93" s="43">
        <f>0</f>
        <v>0</v>
      </c>
      <c r="F93" s="4">
        <f>(F81*F88+F90)*D93</f>
        <v>0</v>
      </c>
      <c r="I93" s="4">
        <f>F93</f>
        <v>0</v>
      </c>
    </row>
    <row r="94" spans="2:19" x14ac:dyDescent="0.25">
      <c r="B94" s="50" t="str">
        <f>CONCATENATE("  ","Acc. munca, boli profes.")</f>
        <v xml:space="preserve">  Acc. munca, boli profes.</v>
      </c>
      <c r="D94" s="43">
        <f>0</f>
        <v>0</v>
      </c>
      <c r="F94" s="4">
        <f>(F81*F88+F90)*D94</f>
        <v>0</v>
      </c>
      <c r="I94" s="4">
        <f>F94</f>
        <v>0</v>
      </c>
    </row>
    <row r="95" spans="2:19" x14ac:dyDescent="0.25">
      <c r="B95" s="50" t="str">
        <f>CONCATENATE("  ","Contr.Concedii Medicale ")</f>
        <v xml:space="preserve">  Contr.Concedii Medicale </v>
      </c>
      <c r="D95" s="43">
        <f>0</f>
        <v>0</v>
      </c>
      <c r="F95" s="4">
        <f>(F81*F88+F90)*D95</f>
        <v>0</v>
      </c>
      <c r="I95" s="4">
        <f>F95</f>
        <v>0</v>
      </c>
    </row>
    <row r="96" spans="2:19" x14ac:dyDescent="0.25">
      <c r="B96" s="50" t="str">
        <f>CONCATENATE("  ","Comision ITM            ")</f>
        <v xml:space="preserve">  Comision ITM            </v>
      </c>
      <c r="D96" s="43">
        <f>0</f>
        <v>0</v>
      </c>
      <c r="F96" s="4">
        <f>(F81*F88+F90)*D96</f>
        <v>0</v>
      </c>
      <c r="I96" s="4">
        <f>F96</f>
        <v>0</v>
      </c>
    </row>
    <row r="97" spans="1:9" x14ac:dyDescent="0.25">
      <c r="B97" s="50" t="str">
        <f>CONCATENATE("  ","Fond garantare salarii  ")</f>
        <v xml:space="preserve">  Fond garantare salarii  </v>
      </c>
      <c r="D97" s="43">
        <f>0</f>
        <v>0</v>
      </c>
      <c r="F97" s="4">
        <f>(F81*F88+F90)*D97</f>
        <v>0</v>
      </c>
      <c r="I97" s="4">
        <f>F97</f>
        <v>0</v>
      </c>
    </row>
    <row r="98" spans="1:9" hidden="1" x14ac:dyDescent="0.25">
      <c r="B98" s="50" t="str">
        <f>CONCATENATE("  ","Chelt.tr.aprov.,depozit.")</f>
        <v xml:space="preserve">  Chelt.tr.aprov.,depozit.</v>
      </c>
      <c r="D98" s="43">
        <f>0</f>
        <v>0</v>
      </c>
      <c r="E98" s="4">
        <f>(E81+I86+I87)*E88*D98</f>
        <v>0</v>
      </c>
      <c r="I98" s="4">
        <f>E98</f>
        <v>0</v>
      </c>
    </row>
    <row r="99" spans="1:9" x14ac:dyDescent="0.25">
      <c r="B99" s="44" t="s">
        <v>60</v>
      </c>
      <c r="C99" s="45"/>
      <c r="D99" s="46"/>
      <c r="E99" s="49">
        <f>(E81+I86+I87)*E88+E98</f>
        <v>0</v>
      </c>
      <c r="F99" s="49">
        <f>F81*F88+F90+F91+F92+F93+F94+F95+F96+F97</f>
        <v>0</v>
      </c>
      <c r="G99" s="49">
        <f>G81*G88</f>
        <v>0</v>
      </c>
      <c r="H99" s="49">
        <f>($N$81*0+$O$81*0+$P$81*0)*1</f>
        <v>0</v>
      </c>
      <c r="I99" s="49">
        <f>SUM(E99:H99)</f>
        <v>0</v>
      </c>
    </row>
    <row r="100" spans="1:9" x14ac:dyDescent="0.25">
      <c r="B100" s="44" t="s">
        <v>61</v>
      </c>
      <c r="C100" s="45"/>
      <c r="D100" s="52">
        <f>0</f>
        <v>0</v>
      </c>
      <c r="E100" s="47" t="s">
        <v>62</v>
      </c>
      <c r="F100" s="47"/>
      <c r="G100" s="48"/>
      <c r="H100" s="37"/>
      <c r="I100" s="49">
        <f>I99*D100</f>
        <v>0</v>
      </c>
    </row>
    <row r="101" spans="1:9" x14ac:dyDescent="0.25">
      <c r="B101" s="44" t="s">
        <v>63</v>
      </c>
      <c r="C101" s="45"/>
      <c r="D101" s="52">
        <f>0</f>
        <v>0</v>
      </c>
      <c r="E101" s="47" t="s">
        <v>64</v>
      </c>
      <c r="F101" s="47"/>
      <c r="G101" s="48"/>
      <c r="H101" s="37"/>
      <c r="I101" s="49">
        <f>(I99+I100)*D101</f>
        <v>0</v>
      </c>
    </row>
    <row r="102" spans="1:9" hidden="1" x14ac:dyDescent="0.25">
      <c r="B102" s="42" t="s">
        <v>56</v>
      </c>
      <c r="D102" s="47" t="str">
        <f>CONCATENATE(TEXT(0,REPLACE("#.####",2,1,"."))," x")</f>
        <v>. x</v>
      </c>
      <c r="E102" s="4">
        <f>IF("G"="Nu",0*1,0)</f>
        <v>0</v>
      </c>
      <c r="I102" s="4">
        <f>E102*0</f>
        <v>0</v>
      </c>
    </row>
    <row r="103" spans="1:9" hidden="1" x14ac:dyDescent="0.25">
      <c r="B103" s="42" t="s">
        <v>57</v>
      </c>
      <c r="D103" s="43" t="str">
        <f>CONCATENATE(TEXT(0,REPLACE("#.####",2,1,"."))," x ",TEXT(0,REPLACE("#.####",2,1,"."))," x")</f>
        <v>. x . x</v>
      </c>
      <c r="E103" s="4">
        <f>IF("G"="Nu",0*1,0)</f>
        <v>0</v>
      </c>
      <c r="I103" s="4">
        <f>E103*0*0</f>
        <v>0</v>
      </c>
    </row>
    <row r="104" spans="1:9" x14ac:dyDescent="0.25">
      <c r="B104" s="44" t="s">
        <v>65</v>
      </c>
      <c r="C104" s="45"/>
      <c r="D104" s="54" t="s">
        <v>66</v>
      </c>
      <c r="E104" s="47"/>
      <c r="F104" s="47"/>
      <c r="G104" s="48"/>
      <c r="H104" s="37"/>
      <c r="I104" s="49">
        <f>I99+I100+I101+I102+I103</f>
        <v>0</v>
      </c>
    </row>
    <row r="105" spans="1:9" x14ac:dyDescent="0.25">
      <c r="B105" s="53"/>
      <c r="C105" s="45"/>
      <c r="D105" s="46"/>
      <c r="E105" s="47"/>
      <c r="F105" s="47"/>
      <c r="G105" s="48"/>
      <c r="H105" s="37"/>
      <c r="I105" s="49"/>
    </row>
    <row r="107" spans="1:9" x14ac:dyDescent="0.25">
      <c r="A107" s="62" t="s">
        <v>424</v>
      </c>
    </row>
    <row r="108" spans="1:9" x14ac:dyDescent="0.25">
      <c r="A108" s="62" t="s">
        <v>425</v>
      </c>
    </row>
  </sheetData>
  <mergeCells count="34">
    <mergeCell ref="A73:G74"/>
    <mergeCell ref="A75:G75"/>
    <mergeCell ref="A78:G79"/>
    <mergeCell ref="A80:G80"/>
    <mergeCell ref="A58:G59"/>
    <mergeCell ref="A60:G60"/>
    <mergeCell ref="A63:G64"/>
    <mergeCell ref="A65:G65"/>
    <mergeCell ref="A68:G69"/>
    <mergeCell ref="A70:G70"/>
    <mergeCell ref="A44:I44"/>
    <mergeCell ref="A47:G48"/>
    <mergeCell ref="A49:G49"/>
    <mergeCell ref="A50:I50"/>
    <mergeCell ref="A53:G54"/>
    <mergeCell ref="A55:G55"/>
    <mergeCell ref="A32:G32"/>
    <mergeCell ref="A35:G36"/>
    <mergeCell ref="A37:G37"/>
    <mergeCell ref="A38:I38"/>
    <mergeCell ref="A41:G42"/>
    <mergeCell ref="A43:G43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4" max="16383" man="1"/>
    <brk id="10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9"/>
  <sheetViews>
    <sheetView topLeftCell="A73" workbookViewId="0">
      <selection activeCell="T106" sqref="T106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339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251</v>
      </c>
      <c r="D13" s="30" t="s">
        <v>25</v>
      </c>
      <c r="E13" s="31"/>
      <c r="F13" s="31"/>
      <c r="G13" s="32">
        <v>126.36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252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253</v>
      </c>
      <c r="D18" s="5" t="s">
        <v>25</v>
      </c>
      <c r="G18" s="6">
        <v>126.36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254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255</v>
      </c>
      <c r="D23" s="5" t="s">
        <v>25</v>
      </c>
      <c r="G23" s="6">
        <v>19.440000000000001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256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27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257</v>
      </c>
      <c r="D28" s="5" t="s">
        <v>25</v>
      </c>
      <c r="G28" s="6">
        <v>126.36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258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38" t="s">
        <v>27</v>
      </c>
      <c r="B32" s="39"/>
      <c r="C32" s="39"/>
      <c r="D32" s="39"/>
      <c r="E32" s="39"/>
      <c r="F32" s="39"/>
      <c r="G32" s="39"/>
      <c r="H32" s="40"/>
      <c r="I32" s="41"/>
    </row>
    <row r="33" spans="1:9" x14ac:dyDescent="0.25">
      <c r="B33" s="2">
        <v>5</v>
      </c>
      <c r="C33" s="3" t="s">
        <v>340</v>
      </c>
      <c r="D33" s="5" t="s">
        <v>94</v>
      </c>
      <c r="G33" s="6">
        <v>162</v>
      </c>
    </row>
    <row r="34" spans="1:9" x14ac:dyDescent="0.25">
      <c r="D34" s="35" t="str">
        <f>SUBSTITUTE("Sp.mat: 0.00%",".",IF(VALUE("1.2")=1.2,".",","),2)</f>
        <v>Sp.mat: 0.00%</v>
      </c>
      <c r="F34" s="35" t="str">
        <f>SUBSTITUTE("Sp.man: 0.00%",".",IF(VALUE("1.2")=1.2,".",","),2)</f>
        <v>Sp.man: 0.00%</v>
      </c>
      <c r="G34" s="35" t="str">
        <f>SUBSTITUTE("Sp.uti: 0.00%",".",IF(VALUE("1.2")=1.2,".",","),2)</f>
        <v>Sp.uti: 0.00%</v>
      </c>
    </row>
    <row r="35" spans="1:9" x14ac:dyDescent="0.25">
      <c r="A35" s="36" t="s">
        <v>341</v>
      </c>
      <c r="B35" s="8"/>
      <c r="C35" s="8"/>
      <c r="D35" s="8"/>
      <c r="E35" s="8"/>
      <c r="F35" s="8"/>
      <c r="G35" s="8"/>
    </row>
    <row r="36" spans="1:9" x14ac:dyDescent="0.25">
      <c r="A36" s="8"/>
      <c r="B36" s="8"/>
      <c r="C36" s="8"/>
      <c r="D36" s="8"/>
      <c r="E36" s="8"/>
      <c r="F36" s="8"/>
      <c r="G36" s="8"/>
    </row>
    <row r="37" spans="1:9" x14ac:dyDescent="0.25">
      <c r="A37" s="56" t="s">
        <v>27</v>
      </c>
      <c r="B37" s="57"/>
      <c r="C37" s="57"/>
      <c r="D37" s="57"/>
      <c r="E37" s="57"/>
      <c r="F37" s="57"/>
      <c r="G37" s="57"/>
      <c r="H37" s="58"/>
      <c r="I37" s="59"/>
    </row>
    <row r="38" spans="1:9" x14ac:dyDescent="0.25">
      <c r="A38" s="61" t="s">
        <v>342</v>
      </c>
      <c r="B38" s="61"/>
      <c r="C38" s="61"/>
      <c r="D38" s="61"/>
      <c r="E38" s="61"/>
      <c r="F38" s="61"/>
      <c r="G38" s="61"/>
      <c r="H38" s="61"/>
      <c r="I38" s="61"/>
    </row>
    <row r="39" spans="1:9" x14ac:dyDescent="0.25">
      <c r="B39" s="2">
        <v>6</v>
      </c>
      <c r="C39" s="3" t="s">
        <v>311</v>
      </c>
      <c r="D39" s="5" t="s">
        <v>94</v>
      </c>
      <c r="G39" s="6">
        <v>12</v>
      </c>
    </row>
    <row r="40" spans="1:9" x14ac:dyDescent="0.25">
      <c r="D40" s="35" t="str">
        <f>SUBSTITUTE("Sp.mat: 0.00%",".",IF(VALUE("1.2")=1.2,".",","),2)</f>
        <v>Sp.mat: 0.00%</v>
      </c>
      <c r="F40" s="35" t="str">
        <f>SUBSTITUTE("Sp.man: 0.00%",".",IF(VALUE("1.2")=1.2,".",","),2)</f>
        <v>Sp.man: 0.00%</v>
      </c>
      <c r="G40" s="35" t="str">
        <f>SUBSTITUTE("Sp.uti: 0.00%",".",IF(VALUE("1.2")=1.2,".",","),2)</f>
        <v>Sp.uti: 0.00%</v>
      </c>
    </row>
    <row r="41" spans="1:9" x14ac:dyDescent="0.25">
      <c r="A41" s="36" t="s">
        <v>312</v>
      </c>
      <c r="B41" s="8"/>
      <c r="C41" s="8"/>
      <c r="D41" s="8"/>
      <c r="E41" s="8"/>
      <c r="F41" s="8"/>
      <c r="G41" s="8"/>
    </row>
    <row r="42" spans="1:9" x14ac:dyDescent="0.25">
      <c r="A42" s="8"/>
      <c r="B42" s="8"/>
      <c r="C42" s="8"/>
      <c r="D42" s="8"/>
      <c r="E42" s="8"/>
      <c r="F42" s="8"/>
      <c r="G42" s="8"/>
    </row>
    <row r="43" spans="1:9" x14ac:dyDescent="0.25">
      <c r="A43" s="56" t="s">
        <v>27</v>
      </c>
      <c r="B43" s="57"/>
      <c r="C43" s="57"/>
      <c r="D43" s="57"/>
      <c r="E43" s="57"/>
      <c r="F43" s="57"/>
      <c r="G43" s="57"/>
      <c r="H43" s="58"/>
      <c r="I43" s="59"/>
    </row>
    <row r="44" spans="1:9" x14ac:dyDescent="0.25">
      <c r="A44" s="61" t="s">
        <v>343</v>
      </c>
      <c r="B44" s="61"/>
      <c r="C44" s="61"/>
      <c r="D44" s="61"/>
      <c r="E44" s="61"/>
      <c r="F44" s="61"/>
      <c r="G44" s="61"/>
      <c r="H44" s="61"/>
      <c r="I44" s="61"/>
    </row>
    <row r="45" spans="1:9" x14ac:dyDescent="0.25">
      <c r="B45" s="2">
        <v>7</v>
      </c>
      <c r="C45" s="3" t="s">
        <v>314</v>
      </c>
      <c r="D45" s="5" t="s">
        <v>94</v>
      </c>
      <c r="G45" s="6">
        <v>12</v>
      </c>
    </row>
    <row r="46" spans="1:9" x14ac:dyDescent="0.25">
      <c r="D46" s="35" t="str">
        <f>SUBSTITUTE("Sp.mat: 0.00%",".",IF(VALUE("1.2")=1.2,".",","),2)</f>
        <v>Sp.mat: 0.00%</v>
      </c>
      <c r="F46" s="35" t="str">
        <f>SUBSTITUTE("Sp.man: 0.00%",".",IF(VALUE("1.2")=1.2,".",","),2)</f>
        <v>Sp.man: 0.00%</v>
      </c>
      <c r="G46" s="35" t="str">
        <f>SUBSTITUTE("Sp.uti: 0.00%",".",IF(VALUE("1.2")=1.2,".",","),2)</f>
        <v>Sp.uti: 0.00%</v>
      </c>
    </row>
    <row r="47" spans="1:9" x14ac:dyDescent="0.25">
      <c r="A47" s="36" t="s">
        <v>315</v>
      </c>
      <c r="B47" s="8"/>
      <c r="C47" s="8"/>
      <c r="D47" s="8"/>
      <c r="E47" s="8"/>
      <c r="F47" s="8"/>
      <c r="G47" s="8"/>
    </row>
    <row r="48" spans="1:9" x14ac:dyDescent="0.25">
      <c r="A48" s="8"/>
      <c r="B48" s="8"/>
      <c r="C48" s="8"/>
      <c r="D48" s="8"/>
      <c r="E48" s="8"/>
      <c r="F48" s="8"/>
      <c r="G48" s="8"/>
    </row>
    <row r="49" spans="1:9" x14ac:dyDescent="0.25">
      <c r="A49" s="56" t="s">
        <v>27</v>
      </c>
      <c r="B49" s="57"/>
      <c r="C49" s="57"/>
      <c r="D49" s="57"/>
      <c r="E49" s="57"/>
      <c r="F49" s="57"/>
      <c r="G49" s="57"/>
      <c r="H49" s="58"/>
      <c r="I49" s="59"/>
    </row>
    <row r="50" spans="1:9" x14ac:dyDescent="0.25">
      <c r="A50" s="60" t="s">
        <v>316</v>
      </c>
      <c r="B50" s="60"/>
      <c r="C50" s="60"/>
      <c r="D50" s="60"/>
      <c r="E50" s="60"/>
      <c r="F50" s="60"/>
      <c r="G50" s="60"/>
      <c r="H50" s="60"/>
      <c r="I50" s="60"/>
    </row>
    <row r="51" spans="1:9" x14ac:dyDescent="0.25">
      <c r="A51" s="39" t="s">
        <v>317</v>
      </c>
      <c r="B51" s="39"/>
      <c r="C51" s="39"/>
      <c r="D51" s="39"/>
      <c r="E51" s="39"/>
      <c r="F51" s="39"/>
      <c r="G51" s="39"/>
      <c r="H51" s="39"/>
      <c r="I51" s="39"/>
    </row>
    <row r="52" spans="1:9" x14ac:dyDescent="0.25">
      <c r="B52" s="2">
        <v>8</v>
      </c>
      <c r="C52" s="3" t="s">
        <v>97</v>
      </c>
      <c r="D52" s="5" t="s">
        <v>43</v>
      </c>
      <c r="G52" s="6">
        <v>27.5</v>
      </c>
    </row>
    <row r="53" spans="1:9" x14ac:dyDescent="0.25">
      <c r="D53" s="35" t="str">
        <f>SUBSTITUTE("Sp.mat: 0.00%",".",IF(VALUE("1.2")=1.2,".",","),2)</f>
        <v>Sp.mat: 0.00%</v>
      </c>
      <c r="F53" s="35" t="str">
        <f>SUBSTITUTE("Sp.man: 0.00%",".",IF(VALUE("1.2")=1.2,".",","),2)</f>
        <v>Sp.man: 0.00%</v>
      </c>
      <c r="G53" s="35" t="str">
        <f>SUBSTITUTE("Sp.uti: 0.00%",".",IF(VALUE("1.2")=1.2,".",","),2)</f>
        <v>Sp.uti: 0.00%</v>
      </c>
    </row>
    <row r="54" spans="1:9" x14ac:dyDescent="0.25">
      <c r="A54" s="36" t="s">
        <v>98</v>
      </c>
      <c r="B54" s="8"/>
      <c r="C54" s="8"/>
      <c r="D54" s="8"/>
      <c r="E54" s="8"/>
      <c r="F54" s="8"/>
      <c r="G54" s="8"/>
    </row>
    <row r="55" spans="1:9" x14ac:dyDescent="0.25">
      <c r="A55" s="8"/>
      <c r="B55" s="8"/>
      <c r="C55" s="8"/>
      <c r="D55" s="8"/>
      <c r="E55" s="8"/>
      <c r="F55" s="8"/>
      <c r="G55" s="8"/>
    </row>
    <row r="56" spans="1:9" x14ac:dyDescent="0.25">
      <c r="A56" s="38" t="s">
        <v>27</v>
      </c>
      <c r="B56" s="39"/>
      <c r="C56" s="39"/>
      <c r="D56" s="39"/>
      <c r="E56" s="39"/>
      <c r="F56" s="39"/>
      <c r="G56" s="39"/>
      <c r="H56" s="40"/>
      <c r="I56" s="41"/>
    </row>
    <row r="57" spans="1:9" x14ac:dyDescent="0.25">
      <c r="B57" s="2">
        <v>9</v>
      </c>
      <c r="C57" s="3" t="s">
        <v>328</v>
      </c>
      <c r="D57" s="5" t="s">
        <v>43</v>
      </c>
      <c r="G57" s="6">
        <v>27.5</v>
      </c>
    </row>
    <row r="58" spans="1:9" x14ac:dyDescent="0.25">
      <c r="D58" s="35" t="str">
        <f>SUBSTITUTE("Sp.mat: 0.00%",".",IF(VALUE("1.2")=1.2,".",","),2)</f>
        <v>Sp.mat: 0.00%</v>
      </c>
      <c r="F58" s="35" t="str">
        <f>SUBSTITUTE("Sp.man: 0.00%",".",IF(VALUE("1.2")=1.2,".",","),2)</f>
        <v>Sp.man: 0.00%</v>
      </c>
      <c r="G58" s="35" t="str">
        <f>SUBSTITUTE("Sp.uti: 0.00%",".",IF(VALUE("1.2")=1.2,".",","),2)</f>
        <v>Sp.uti: 0.00%</v>
      </c>
    </row>
    <row r="59" spans="1:9" x14ac:dyDescent="0.25">
      <c r="A59" s="36" t="s">
        <v>329</v>
      </c>
      <c r="B59" s="8"/>
      <c r="C59" s="8"/>
      <c r="D59" s="8"/>
      <c r="E59" s="8"/>
      <c r="F59" s="8"/>
      <c r="G59" s="8"/>
    </row>
    <row r="60" spans="1:9" x14ac:dyDescent="0.25">
      <c r="A60" s="8"/>
      <c r="B60" s="8"/>
      <c r="C60" s="8"/>
      <c r="D60" s="8"/>
      <c r="E60" s="8"/>
      <c r="F60" s="8"/>
      <c r="G60" s="8"/>
    </row>
    <row r="61" spans="1:9" x14ac:dyDescent="0.25">
      <c r="A61" s="38" t="s">
        <v>27</v>
      </c>
      <c r="B61" s="39"/>
      <c r="C61" s="39"/>
      <c r="D61" s="39"/>
      <c r="E61" s="39"/>
      <c r="F61" s="39"/>
      <c r="G61" s="39"/>
      <c r="H61" s="40"/>
      <c r="I61" s="41"/>
    </row>
    <row r="62" spans="1:9" x14ac:dyDescent="0.25">
      <c r="B62" s="2">
        <v>10</v>
      </c>
      <c r="C62" s="3" t="s">
        <v>330</v>
      </c>
      <c r="D62" s="5" t="s">
        <v>25</v>
      </c>
      <c r="G62" s="6">
        <v>24.75</v>
      </c>
    </row>
    <row r="63" spans="1:9" x14ac:dyDescent="0.25">
      <c r="D63" s="35" t="str">
        <f>SUBSTITUTE("Sp.mat: 0.00%",".",IF(VALUE("1.2")=1.2,".",","),2)</f>
        <v>Sp.mat: 0.00%</v>
      </c>
      <c r="F63" s="35" t="str">
        <f>SUBSTITUTE("Sp.man: 0.00%",".",IF(VALUE("1.2")=1.2,".",","),2)</f>
        <v>Sp.man: 0.00%</v>
      </c>
      <c r="G63" s="35" t="str">
        <f>SUBSTITUTE("Sp.uti: 0.00%",".",IF(VALUE("1.2")=1.2,".",","),2)</f>
        <v>Sp.uti: 0.00%</v>
      </c>
    </row>
    <row r="64" spans="1:9" x14ac:dyDescent="0.25">
      <c r="A64" s="36" t="s">
        <v>331</v>
      </c>
      <c r="B64" s="8"/>
      <c r="C64" s="8"/>
      <c r="D64" s="8"/>
      <c r="E64" s="8"/>
      <c r="F64" s="8"/>
      <c r="G64" s="8"/>
    </row>
    <row r="65" spans="1:9" x14ac:dyDescent="0.25">
      <c r="A65" s="8"/>
      <c r="B65" s="8"/>
      <c r="C65" s="8"/>
      <c r="D65" s="8"/>
      <c r="E65" s="8"/>
      <c r="F65" s="8"/>
      <c r="G65" s="8"/>
    </row>
    <row r="66" spans="1:9" x14ac:dyDescent="0.25">
      <c r="A66" s="38" t="s">
        <v>27</v>
      </c>
      <c r="B66" s="39"/>
      <c r="C66" s="39"/>
      <c r="D66" s="39"/>
      <c r="E66" s="39"/>
      <c r="F66" s="39"/>
      <c r="G66" s="39"/>
      <c r="H66" s="40"/>
      <c r="I66" s="41"/>
    </row>
    <row r="67" spans="1:9" x14ac:dyDescent="0.25">
      <c r="B67" s="2">
        <v>11</v>
      </c>
      <c r="C67" s="3" t="s">
        <v>113</v>
      </c>
      <c r="D67" s="5" t="s">
        <v>25</v>
      </c>
      <c r="G67" s="6">
        <v>24.75</v>
      </c>
    </row>
    <row r="68" spans="1:9" x14ac:dyDescent="0.25">
      <c r="D68" s="35" t="str">
        <f>SUBSTITUTE("Sp.mat: 0.00%",".",IF(VALUE("1.2")=1.2,".",","),2)</f>
        <v>Sp.mat: 0.00%</v>
      </c>
      <c r="F68" s="35" t="str">
        <f>SUBSTITUTE("Sp.man: 0.00%",".",IF(VALUE("1.2")=1.2,".",","),2)</f>
        <v>Sp.man: 0.00%</v>
      </c>
      <c r="G68" s="35" t="str">
        <f>SUBSTITUTE("Sp.uti: 0.00%",".",IF(VALUE("1.2")=1.2,".",","),2)</f>
        <v>Sp.uti: 0.00%</v>
      </c>
    </row>
    <row r="69" spans="1:9" x14ac:dyDescent="0.25">
      <c r="A69" s="36" t="s">
        <v>114</v>
      </c>
      <c r="B69" s="8"/>
      <c r="C69" s="8"/>
      <c r="D69" s="8"/>
      <c r="E69" s="8"/>
      <c r="F69" s="8"/>
      <c r="G69" s="8"/>
    </row>
    <row r="70" spans="1:9" x14ac:dyDescent="0.25">
      <c r="A70" s="8"/>
      <c r="B70" s="8"/>
      <c r="C70" s="8"/>
      <c r="D70" s="8"/>
      <c r="E70" s="8"/>
      <c r="F70" s="8"/>
      <c r="G70" s="8"/>
    </row>
    <row r="71" spans="1:9" x14ac:dyDescent="0.25">
      <c r="A71" s="38" t="s">
        <v>27</v>
      </c>
      <c r="B71" s="39"/>
      <c r="C71" s="39"/>
      <c r="D71" s="39"/>
      <c r="E71" s="39"/>
      <c r="F71" s="39"/>
      <c r="G71" s="39"/>
      <c r="H71" s="40"/>
      <c r="I71" s="41"/>
    </row>
    <row r="72" spans="1:9" x14ac:dyDescent="0.25">
      <c r="B72" s="2">
        <v>12</v>
      </c>
      <c r="C72" s="3" t="s">
        <v>332</v>
      </c>
      <c r="D72" s="5" t="s">
        <v>43</v>
      </c>
      <c r="G72" s="6">
        <v>3</v>
      </c>
    </row>
    <row r="73" spans="1:9" x14ac:dyDescent="0.25">
      <c r="D73" s="35" t="str">
        <f>SUBSTITUTE("Sp.mat: 0.00%",".",IF(VALUE("1.2")=1.2,".",","),2)</f>
        <v>Sp.mat: 0.00%</v>
      </c>
      <c r="F73" s="35" t="str">
        <f>SUBSTITUTE("Sp.man: 0.00%",".",IF(VALUE("1.2")=1.2,".",","),2)</f>
        <v>Sp.man: 0.00%</v>
      </c>
      <c r="G73" s="35" t="str">
        <f>SUBSTITUTE("Sp.uti: 0.00%",".",IF(VALUE("1.2")=1.2,".",","),2)</f>
        <v>Sp.uti: 0.00%</v>
      </c>
    </row>
    <row r="74" spans="1:9" x14ac:dyDescent="0.25">
      <c r="A74" s="36" t="s">
        <v>333</v>
      </c>
      <c r="B74" s="8"/>
      <c r="C74" s="8"/>
      <c r="D74" s="8"/>
      <c r="E74" s="8"/>
      <c r="F74" s="8"/>
      <c r="G74" s="8"/>
    </row>
    <row r="75" spans="1:9" x14ac:dyDescent="0.25">
      <c r="A75" s="8"/>
      <c r="B75" s="8"/>
      <c r="C75" s="8"/>
      <c r="D75" s="8"/>
      <c r="E75" s="8"/>
      <c r="F75" s="8"/>
      <c r="G75" s="8"/>
    </row>
    <row r="76" spans="1:9" x14ac:dyDescent="0.25">
      <c r="A76" s="38" t="s">
        <v>27</v>
      </c>
      <c r="B76" s="39"/>
      <c r="C76" s="39"/>
      <c r="D76" s="39"/>
      <c r="E76" s="39"/>
      <c r="F76" s="39"/>
      <c r="G76" s="39"/>
      <c r="H76" s="40"/>
      <c r="I76" s="41"/>
    </row>
    <row r="77" spans="1:9" x14ac:dyDescent="0.25">
      <c r="B77" s="2">
        <v>13</v>
      </c>
      <c r="C77" s="3" t="s">
        <v>334</v>
      </c>
      <c r="D77" s="5" t="s">
        <v>43</v>
      </c>
      <c r="G77" s="6">
        <v>3</v>
      </c>
    </row>
    <row r="78" spans="1:9" x14ac:dyDescent="0.25">
      <c r="D78" s="35" t="str">
        <f>SUBSTITUTE("Sp.mat: 0.00%",".",IF(VALUE("1.2")=1.2,".",","),2)</f>
        <v>Sp.mat: 0.00%</v>
      </c>
      <c r="F78" s="35" t="str">
        <f>SUBSTITUTE("Sp.man: 0.00%",".",IF(VALUE("1.2")=1.2,".",","),2)</f>
        <v>Sp.man: 0.00%</v>
      </c>
      <c r="G78" s="35" t="str">
        <f>SUBSTITUTE("Sp.uti: 0.00%",".",IF(VALUE("1.2")=1.2,".",","),2)</f>
        <v>Sp.uti: 0.00%</v>
      </c>
    </row>
    <row r="79" spans="1:9" x14ac:dyDescent="0.25">
      <c r="A79" s="36" t="s">
        <v>335</v>
      </c>
      <c r="B79" s="8"/>
      <c r="C79" s="8"/>
      <c r="D79" s="8"/>
      <c r="E79" s="8"/>
      <c r="F79" s="8"/>
      <c r="G79" s="8"/>
    </row>
    <row r="80" spans="1:9" x14ac:dyDescent="0.25">
      <c r="A80" s="8"/>
      <c r="B80" s="8"/>
      <c r="C80" s="8"/>
      <c r="D80" s="8"/>
      <c r="E80" s="8"/>
      <c r="F80" s="8"/>
      <c r="G80" s="8"/>
    </row>
    <row r="81" spans="1:19" x14ac:dyDescent="0.25">
      <c r="A81" s="38" t="s">
        <v>27</v>
      </c>
      <c r="B81" s="39"/>
      <c r="C81" s="39"/>
      <c r="D81" s="39"/>
      <c r="E81" s="39"/>
      <c r="F81" s="39"/>
      <c r="G81" s="39"/>
      <c r="H81" s="40"/>
      <c r="I81" s="41"/>
    </row>
    <row r="82" spans="1:19" x14ac:dyDescent="0.25">
      <c r="B82" s="42" t="s">
        <v>51</v>
      </c>
      <c r="E82" s="4">
        <f>SUMIF(J13:J81,"1",I13:I81)</f>
        <v>0</v>
      </c>
      <c r="F82" s="4">
        <f>SUMIF(J13:J81,"2",I13:I81)</f>
        <v>0</v>
      </c>
      <c r="G82" s="4">
        <f>SUMIF(J13:J81,"3",I13:I81)</f>
        <v>0</v>
      </c>
      <c r="H82" s="4">
        <f>SUMIF(J13:J81,"4",I13:I81)</f>
        <v>0</v>
      </c>
      <c r="I82" s="4">
        <f>SUMIF(J13:J81,"5",I13:I81)</f>
        <v>0</v>
      </c>
      <c r="K82" s="4">
        <f>SUMIF(J13:J81,"3",K13:K81)</f>
        <v>0</v>
      </c>
      <c r="L82" s="4">
        <f>SUMIF(J13:J81,"3",L13:L81)</f>
        <v>0</v>
      </c>
      <c r="M82" s="4">
        <f>SUMIF(J13:J81,"3",M13:M81)</f>
        <v>0</v>
      </c>
      <c r="N82" s="4">
        <f>SUMIF(J13:J81,"4",N13:N81)</f>
        <v>0</v>
      </c>
      <c r="O82" s="4">
        <f>SUMIF(J13:J81,"4",O13:O81)</f>
        <v>0</v>
      </c>
      <c r="P82" s="4">
        <f>SUMIF(J13:J81,"4",P13:P81)</f>
        <v>0</v>
      </c>
      <c r="Q82" s="4">
        <f>SUMIF(J13:J81,"4",Q13:Q81)</f>
        <v>0</v>
      </c>
      <c r="R82" s="4">
        <f>SUMIF(J13:J81,"4",R13:R81)</f>
        <v>0</v>
      </c>
      <c r="S82" s="4">
        <f>SUMIF(J13:J81,"4",S13:S81)</f>
        <v>0</v>
      </c>
    </row>
    <row r="83" spans="1:19" hidden="1" x14ac:dyDescent="0.25">
      <c r="B83" s="42" t="s">
        <v>52</v>
      </c>
    </row>
    <row r="84" spans="1:19" hidden="1" x14ac:dyDescent="0.25">
      <c r="B84" s="42" t="s">
        <v>53</v>
      </c>
      <c r="G84" s="4">
        <f>$K$82*1</f>
        <v>0</v>
      </c>
    </row>
    <row r="85" spans="1:19" hidden="1" x14ac:dyDescent="0.25">
      <c r="B85" s="42" t="s">
        <v>54</v>
      </c>
      <c r="G85" s="4">
        <f>$L$82*1</f>
        <v>0</v>
      </c>
    </row>
    <row r="86" spans="1:19" hidden="1" x14ac:dyDescent="0.25">
      <c r="B86" s="42" t="s">
        <v>55</v>
      </c>
      <c r="G86" s="4">
        <f>G82-G84-G85</f>
        <v>0</v>
      </c>
    </row>
    <row r="87" spans="1:19" hidden="1" x14ac:dyDescent="0.25">
      <c r="B87" s="42" t="s">
        <v>56</v>
      </c>
      <c r="E87" s="4">
        <f>IF("G"="Nu",0*1,0)</f>
        <v>0</v>
      </c>
      <c r="I87" s="4">
        <f>E87</f>
        <v>0</v>
      </c>
    </row>
    <row r="88" spans="1:19" hidden="1" x14ac:dyDescent="0.25">
      <c r="B88" s="42" t="s">
        <v>57</v>
      </c>
      <c r="D88" s="43" t="str">
        <f>CONCATENATE(TEXT(0,REPLACE("#.####",2,1,"."))," x")</f>
        <v>. x</v>
      </c>
      <c r="E88" s="4">
        <f>IF("G"="Nu",0*1,0)</f>
        <v>0</v>
      </c>
      <c r="I88" s="4">
        <f>E88*0</f>
        <v>0</v>
      </c>
    </row>
    <row r="89" spans="1:19" x14ac:dyDescent="0.25">
      <c r="B89" s="42" t="s">
        <v>58</v>
      </c>
      <c r="E89" s="4">
        <f>0</f>
        <v>0</v>
      </c>
      <c r="F89" s="4">
        <f>0</f>
        <v>0</v>
      </c>
      <c r="G89" s="4">
        <f>0</f>
        <v>0</v>
      </c>
      <c r="H89" s="4">
        <f>IF(H82=0,1,H100/H82)</f>
        <v>1</v>
      </c>
    </row>
    <row r="90" spans="1:19" x14ac:dyDescent="0.25">
      <c r="B90" s="44" t="s">
        <v>59</v>
      </c>
      <c r="C90" s="45"/>
      <c r="D90" s="46"/>
      <c r="E90" s="47"/>
      <c r="F90" s="47"/>
      <c r="G90" s="48"/>
      <c r="H90" s="37"/>
      <c r="I90" s="49"/>
    </row>
    <row r="91" spans="1:19" hidden="1" x14ac:dyDescent="0.25">
      <c r="B91" s="50" t="str">
        <f>CONCATENATE("  ","Impozit manopera        ")</f>
        <v xml:space="preserve">  Impozit manopera        </v>
      </c>
      <c r="D91" s="43">
        <f>0</f>
        <v>0</v>
      </c>
      <c r="F91" s="4">
        <f>F82*F89*D91</f>
        <v>0</v>
      </c>
      <c r="I91" s="51">
        <f>F91</f>
        <v>0</v>
      </c>
    </row>
    <row r="92" spans="1:19" x14ac:dyDescent="0.25">
      <c r="B92" s="50" t="str">
        <f>CONCATENATE("  ","C.A.S.                  ")</f>
        <v xml:space="preserve">  C.A.S.                  </v>
      </c>
      <c r="D92" s="43">
        <f>0</f>
        <v>0</v>
      </c>
      <c r="F92" s="4">
        <f>(F82*F89+F91)*D92</f>
        <v>0</v>
      </c>
      <c r="I92" s="4">
        <f>F92</f>
        <v>0</v>
      </c>
    </row>
    <row r="93" spans="1:19" x14ac:dyDescent="0.25">
      <c r="B93" s="50" t="str">
        <f>CONCATENATE("  ","C.A.S.S.                ")</f>
        <v xml:space="preserve">  C.A.S.S.                </v>
      </c>
      <c r="D93" s="43">
        <f>0</f>
        <v>0</v>
      </c>
      <c r="F93" s="4">
        <f>(F82*F89+F91)*D93</f>
        <v>0</v>
      </c>
      <c r="I93" s="4">
        <f>F93</f>
        <v>0</v>
      </c>
    </row>
    <row r="94" spans="1:19" x14ac:dyDescent="0.25">
      <c r="B94" s="50" t="str">
        <f>CONCATENATE("  ","Aj.somaj                ")</f>
        <v xml:space="preserve">  Aj.somaj                </v>
      </c>
      <c r="D94" s="43">
        <f>0</f>
        <v>0</v>
      </c>
      <c r="F94" s="4">
        <f>(F82*F89+F91)*D94</f>
        <v>0</v>
      </c>
      <c r="I94" s="4">
        <f>F94</f>
        <v>0</v>
      </c>
    </row>
    <row r="95" spans="1:19" x14ac:dyDescent="0.25">
      <c r="B95" s="50" t="str">
        <f>CONCATENATE("  ","Acc. munca, boli profes.")</f>
        <v xml:space="preserve">  Acc. munca, boli profes.</v>
      </c>
      <c r="D95" s="43">
        <f>0</f>
        <v>0</v>
      </c>
      <c r="F95" s="4">
        <f>(F82*F89+F91)*D95</f>
        <v>0</v>
      </c>
      <c r="I95" s="4">
        <f>F95</f>
        <v>0</v>
      </c>
    </row>
    <row r="96" spans="1:19" x14ac:dyDescent="0.25">
      <c r="B96" s="50" t="str">
        <f>CONCATENATE("  ","Contr.Concedii Medicale ")</f>
        <v xml:space="preserve">  Contr.Concedii Medicale </v>
      </c>
      <c r="D96" s="43">
        <f>0</f>
        <v>0</v>
      </c>
      <c r="F96" s="4">
        <f>(F82*F89+F91)*D96</f>
        <v>0</v>
      </c>
      <c r="I96" s="4">
        <f>F96</f>
        <v>0</v>
      </c>
    </row>
    <row r="97" spans="1:9" x14ac:dyDescent="0.25">
      <c r="B97" s="50" t="str">
        <f>CONCATENATE("  ","Comision ITM            ")</f>
        <v xml:space="preserve">  Comision ITM            </v>
      </c>
      <c r="D97" s="43">
        <f>0</f>
        <v>0</v>
      </c>
      <c r="F97" s="4">
        <f>(F82*F89+F91)*D97</f>
        <v>0</v>
      </c>
      <c r="I97" s="4">
        <f>F97</f>
        <v>0</v>
      </c>
    </row>
    <row r="98" spans="1:9" x14ac:dyDescent="0.25">
      <c r="B98" s="50" t="str">
        <f>CONCATENATE("  ","Fond garantare salarii  ")</f>
        <v xml:space="preserve">  Fond garantare salarii  </v>
      </c>
      <c r="D98" s="43">
        <f>0</f>
        <v>0</v>
      </c>
      <c r="F98" s="4">
        <f>(F82*F89+F91)*D98</f>
        <v>0</v>
      </c>
      <c r="I98" s="4">
        <f>F98</f>
        <v>0</v>
      </c>
    </row>
    <row r="99" spans="1:9" hidden="1" x14ac:dyDescent="0.25">
      <c r="B99" s="50" t="str">
        <f>CONCATENATE("  ","Chelt.tr.aprov.,depozit.")</f>
        <v xml:space="preserve">  Chelt.tr.aprov.,depozit.</v>
      </c>
      <c r="D99" s="43">
        <f>0</f>
        <v>0</v>
      </c>
      <c r="E99" s="4">
        <f>(E82+I87+I88)*E89*D99</f>
        <v>0</v>
      </c>
      <c r="I99" s="4">
        <f>E99</f>
        <v>0</v>
      </c>
    </row>
    <row r="100" spans="1:9" x14ac:dyDescent="0.25">
      <c r="B100" s="44" t="s">
        <v>60</v>
      </c>
      <c r="C100" s="45"/>
      <c r="D100" s="46"/>
      <c r="E100" s="49">
        <f>(E82+I87+I88)*E89+E99</f>
        <v>0</v>
      </c>
      <c r="F100" s="49">
        <f>F82*F89+F91+F92+F93+F94+F95+F96+F97+F98</f>
        <v>0</v>
      </c>
      <c r="G100" s="49">
        <f>G82*G89</f>
        <v>0</v>
      </c>
      <c r="H100" s="49">
        <f>($N$82*0+$O$82*0+$P$82*0)*1</f>
        <v>0</v>
      </c>
      <c r="I100" s="49">
        <f>SUM(E100:H100)</f>
        <v>0</v>
      </c>
    </row>
    <row r="101" spans="1:9" x14ac:dyDescent="0.25">
      <c r="B101" s="44" t="s">
        <v>61</v>
      </c>
      <c r="C101" s="45"/>
      <c r="D101" s="52">
        <f>0</f>
        <v>0</v>
      </c>
      <c r="E101" s="47" t="s">
        <v>62</v>
      </c>
      <c r="F101" s="47"/>
      <c r="G101" s="48"/>
      <c r="H101" s="37"/>
      <c r="I101" s="49">
        <f>I100*D101</f>
        <v>0</v>
      </c>
    </row>
    <row r="102" spans="1:9" x14ac:dyDescent="0.25">
      <c r="B102" s="44" t="s">
        <v>63</v>
      </c>
      <c r="C102" s="45"/>
      <c r="D102" s="52">
        <f>0</f>
        <v>0</v>
      </c>
      <c r="E102" s="47" t="s">
        <v>64</v>
      </c>
      <c r="F102" s="47"/>
      <c r="G102" s="48"/>
      <c r="H102" s="37"/>
      <c r="I102" s="49">
        <f>(I100+I101)*D102</f>
        <v>0</v>
      </c>
    </row>
    <row r="103" spans="1:9" hidden="1" x14ac:dyDescent="0.25">
      <c r="B103" s="42" t="s">
        <v>56</v>
      </c>
      <c r="D103" s="47" t="str">
        <f>CONCATENATE(TEXT(0,REPLACE("#.####",2,1,"."))," x")</f>
        <v>. x</v>
      </c>
      <c r="E103" s="4">
        <f>IF("G"="Nu",0*1,0)</f>
        <v>0</v>
      </c>
      <c r="I103" s="4">
        <f>E103*0</f>
        <v>0</v>
      </c>
    </row>
    <row r="104" spans="1:9" hidden="1" x14ac:dyDescent="0.25">
      <c r="B104" s="42" t="s">
        <v>57</v>
      </c>
      <c r="D104" s="43" t="str">
        <f>CONCATENATE(TEXT(0,REPLACE("#.####",2,1,"."))," x ",TEXT(0,REPLACE("#.####",2,1,"."))," x")</f>
        <v>. x . x</v>
      </c>
      <c r="E104" s="4">
        <f>IF("G"="Nu",0*1,0)</f>
        <v>0</v>
      </c>
      <c r="I104" s="4">
        <f>E104*0*0</f>
        <v>0</v>
      </c>
    </row>
    <row r="105" spans="1:9" x14ac:dyDescent="0.25">
      <c r="B105" s="44" t="s">
        <v>65</v>
      </c>
      <c r="C105" s="45"/>
      <c r="D105" s="54" t="s">
        <v>66</v>
      </c>
      <c r="E105" s="47"/>
      <c r="F105" s="47"/>
      <c r="G105" s="48"/>
      <c r="H105" s="37"/>
      <c r="I105" s="49">
        <f>I100+I101+I102+I103+I104</f>
        <v>0</v>
      </c>
    </row>
    <row r="106" spans="1:9" x14ac:dyDescent="0.25">
      <c r="B106" s="53"/>
      <c r="C106" s="45"/>
      <c r="D106" s="46"/>
      <c r="E106" s="47"/>
      <c r="F106" s="47"/>
      <c r="G106" s="48"/>
      <c r="H106" s="37"/>
      <c r="I106" s="49"/>
    </row>
    <row r="108" spans="1:9" x14ac:dyDescent="0.25">
      <c r="A108" s="62" t="s">
        <v>424</v>
      </c>
    </row>
    <row r="109" spans="1:9" x14ac:dyDescent="0.25">
      <c r="A109" s="62" t="s">
        <v>425</v>
      </c>
    </row>
  </sheetData>
  <mergeCells count="35">
    <mergeCell ref="A71:G71"/>
    <mergeCell ref="A74:G75"/>
    <mergeCell ref="A76:G76"/>
    <mergeCell ref="A79:G80"/>
    <mergeCell ref="A81:G81"/>
    <mergeCell ref="A56:G56"/>
    <mergeCell ref="A59:G60"/>
    <mergeCell ref="A61:G61"/>
    <mergeCell ref="A64:G65"/>
    <mergeCell ref="A66:G66"/>
    <mergeCell ref="A69:G70"/>
    <mergeCell ref="A44:I44"/>
    <mergeCell ref="A47:G48"/>
    <mergeCell ref="A49:G49"/>
    <mergeCell ref="A50:I50"/>
    <mergeCell ref="A51:I51"/>
    <mergeCell ref="A54:G55"/>
    <mergeCell ref="A32:G32"/>
    <mergeCell ref="A35:G36"/>
    <mergeCell ref="A37:G37"/>
    <mergeCell ref="A38:I38"/>
    <mergeCell ref="A41:G42"/>
    <mergeCell ref="A43:G43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4" max="16383" man="1"/>
    <brk id="10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9"/>
  <sheetViews>
    <sheetView topLeftCell="A73" workbookViewId="0">
      <selection activeCell="T106" sqref="T106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344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251</v>
      </c>
      <c r="D13" s="30" t="s">
        <v>25</v>
      </c>
      <c r="E13" s="31"/>
      <c r="F13" s="31"/>
      <c r="G13" s="32">
        <v>68.400000000000006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0.00%",".",IF(VALUE("1.2")=1.2,".",","),2)</f>
        <v>Sp.man: 0.00%</v>
      </c>
      <c r="G14" s="35" t="str">
        <f>SUBSTITUTE("Sp.uti: 0.00%",".",IF(VALUE("1.2")=1.2,".",","),2)</f>
        <v>Sp.uti: 0.00%</v>
      </c>
    </row>
    <row r="15" spans="1:10" x14ac:dyDescent="0.25">
      <c r="A15" s="36" t="s">
        <v>252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253</v>
      </c>
      <c r="D18" s="5" t="s">
        <v>25</v>
      </c>
      <c r="G18" s="6">
        <v>68.400000000000006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254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38" t="s">
        <v>27</v>
      </c>
      <c r="B22" s="39"/>
      <c r="C22" s="39"/>
      <c r="D22" s="39"/>
      <c r="E22" s="39"/>
      <c r="F22" s="39"/>
      <c r="G22" s="39"/>
      <c r="H22" s="40"/>
      <c r="I22" s="41"/>
    </row>
    <row r="23" spans="1:9" x14ac:dyDescent="0.25">
      <c r="B23" s="2">
        <v>3</v>
      </c>
      <c r="C23" s="3" t="s">
        <v>255</v>
      </c>
      <c r="D23" s="5" t="s">
        <v>25</v>
      </c>
      <c r="G23" s="6">
        <v>11.4</v>
      </c>
    </row>
    <row r="24" spans="1:9" x14ac:dyDescent="0.25">
      <c r="D24" s="35" t="str">
        <f>SUBSTITUTE("Sp.mat: 0.00%",".",IF(VALUE("1.2")=1.2,".",","),2)</f>
        <v>Sp.mat: 0.00%</v>
      </c>
      <c r="F24" s="35" t="str">
        <f>SUBSTITUTE("Sp.man: 0.00%",".",IF(VALUE("1.2")=1.2,".",","),2)</f>
        <v>Sp.man: 0.00%</v>
      </c>
      <c r="G24" s="35" t="str">
        <f>SUBSTITUTE("Sp.uti: 0.00%",".",IF(VALUE("1.2")=1.2,".",","),2)</f>
        <v>Sp.uti: 0.00%</v>
      </c>
    </row>
    <row r="25" spans="1:9" x14ac:dyDescent="0.25">
      <c r="A25" s="36" t="s">
        <v>256</v>
      </c>
      <c r="B25" s="8"/>
      <c r="C25" s="8"/>
      <c r="D25" s="8"/>
      <c r="E25" s="8"/>
      <c r="F25" s="8"/>
      <c r="G25" s="8"/>
    </row>
    <row r="26" spans="1:9" x14ac:dyDescent="0.25">
      <c r="A26" s="8"/>
      <c r="B26" s="8"/>
      <c r="C26" s="8"/>
      <c r="D26" s="8"/>
      <c r="E26" s="8"/>
      <c r="F26" s="8"/>
      <c r="G26" s="8"/>
    </row>
    <row r="27" spans="1:9" x14ac:dyDescent="0.25">
      <c r="A27" s="38" t="s">
        <v>27</v>
      </c>
      <c r="B27" s="39"/>
      <c r="C27" s="39"/>
      <c r="D27" s="39"/>
      <c r="E27" s="39"/>
      <c r="F27" s="39"/>
      <c r="G27" s="39"/>
      <c r="H27" s="40"/>
      <c r="I27" s="41"/>
    </row>
    <row r="28" spans="1:9" x14ac:dyDescent="0.25">
      <c r="B28" s="2">
        <v>4</v>
      </c>
      <c r="C28" s="3" t="s">
        <v>257</v>
      </c>
      <c r="D28" s="5" t="s">
        <v>25</v>
      </c>
      <c r="G28" s="6">
        <v>68.400000000000006</v>
      </c>
    </row>
    <row r="29" spans="1:9" x14ac:dyDescent="0.25">
      <c r="D29" s="35" t="str">
        <f>SUBSTITUTE("Sp.mat: 0.00%",".",IF(VALUE("1.2")=1.2,".",","),2)</f>
        <v>Sp.mat: 0.00%</v>
      </c>
      <c r="F29" s="35" t="str">
        <f>SUBSTITUTE("Sp.man: 0.00%",".",IF(VALUE("1.2")=1.2,".",","),2)</f>
        <v>Sp.man: 0.00%</v>
      </c>
      <c r="G29" s="35" t="str">
        <f>SUBSTITUTE("Sp.uti: 0.00%",".",IF(VALUE("1.2")=1.2,".",","),2)</f>
        <v>Sp.uti: 0.00%</v>
      </c>
    </row>
    <row r="30" spans="1:9" x14ac:dyDescent="0.25">
      <c r="A30" s="36" t="s">
        <v>258</v>
      </c>
      <c r="B30" s="8"/>
      <c r="C30" s="8"/>
      <c r="D30" s="8"/>
      <c r="E30" s="8"/>
      <c r="F30" s="8"/>
      <c r="G30" s="8"/>
    </row>
    <row r="31" spans="1:9" x14ac:dyDescent="0.25">
      <c r="A31" s="8"/>
      <c r="B31" s="8"/>
      <c r="C31" s="8"/>
      <c r="D31" s="8"/>
      <c r="E31" s="8"/>
      <c r="F31" s="8"/>
      <c r="G31" s="8"/>
    </row>
    <row r="32" spans="1:9" x14ac:dyDescent="0.25">
      <c r="A32" s="38" t="s">
        <v>27</v>
      </c>
      <c r="B32" s="39"/>
      <c r="C32" s="39"/>
      <c r="D32" s="39"/>
      <c r="E32" s="39"/>
      <c r="F32" s="39"/>
      <c r="G32" s="39"/>
      <c r="H32" s="40"/>
      <c r="I32" s="41"/>
    </row>
    <row r="33" spans="1:9" x14ac:dyDescent="0.25">
      <c r="B33" s="2">
        <v>5</v>
      </c>
      <c r="C33" s="3" t="s">
        <v>340</v>
      </c>
      <c r="D33" s="5" t="s">
        <v>94</v>
      </c>
      <c r="G33" s="6">
        <v>95</v>
      </c>
    </row>
    <row r="34" spans="1:9" x14ac:dyDescent="0.25">
      <c r="D34" s="35" t="str">
        <f>SUBSTITUTE("Sp.mat: 0.00%",".",IF(VALUE("1.2")=1.2,".",","),2)</f>
        <v>Sp.mat: 0.00%</v>
      </c>
      <c r="F34" s="35" t="str">
        <f>SUBSTITUTE("Sp.man: 0.00%",".",IF(VALUE("1.2")=1.2,".",","),2)</f>
        <v>Sp.man: 0.00%</v>
      </c>
      <c r="G34" s="35" t="str">
        <f>SUBSTITUTE("Sp.uti: 0.00%",".",IF(VALUE("1.2")=1.2,".",","),2)</f>
        <v>Sp.uti: 0.00%</v>
      </c>
    </row>
    <row r="35" spans="1:9" x14ac:dyDescent="0.25">
      <c r="A35" s="36" t="s">
        <v>341</v>
      </c>
      <c r="B35" s="8"/>
      <c r="C35" s="8"/>
      <c r="D35" s="8"/>
      <c r="E35" s="8"/>
      <c r="F35" s="8"/>
      <c r="G35" s="8"/>
    </row>
    <row r="36" spans="1:9" x14ac:dyDescent="0.25">
      <c r="A36" s="8"/>
      <c r="B36" s="8"/>
      <c r="C36" s="8"/>
      <c r="D36" s="8"/>
      <c r="E36" s="8"/>
      <c r="F36" s="8"/>
      <c r="G36" s="8"/>
    </row>
    <row r="37" spans="1:9" x14ac:dyDescent="0.25">
      <c r="A37" s="56" t="s">
        <v>27</v>
      </c>
      <c r="B37" s="57"/>
      <c r="C37" s="57"/>
      <c r="D37" s="57"/>
      <c r="E37" s="57"/>
      <c r="F37" s="57"/>
      <c r="G37" s="57"/>
      <c r="H37" s="58"/>
      <c r="I37" s="59"/>
    </row>
    <row r="38" spans="1:9" x14ac:dyDescent="0.25">
      <c r="A38" s="61" t="s">
        <v>342</v>
      </c>
      <c r="B38" s="61"/>
      <c r="C38" s="61"/>
      <c r="D38" s="61"/>
      <c r="E38" s="61"/>
      <c r="F38" s="61"/>
      <c r="G38" s="61"/>
      <c r="H38" s="61"/>
      <c r="I38" s="61"/>
    </row>
    <row r="39" spans="1:9" x14ac:dyDescent="0.25">
      <c r="B39" s="2">
        <v>6</v>
      </c>
      <c r="C39" s="3" t="s">
        <v>311</v>
      </c>
      <c r="D39" s="5" t="s">
        <v>94</v>
      </c>
      <c r="G39" s="6">
        <v>5</v>
      </c>
    </row>
    <row r="40" spans="1:9" x14ac:dyDescent="0.25">
      <c r="D40" s="35" t="str">
        <f>SUBSTITUTE("Sp.mat: 0.00%",".",IF(VALUE("1.2")=1.2,".",","),2)</f>
        <v>Sp.mat: 0.00%</v>
      </c>
      <c r="F40" s="35" t="str">
        <f>SUBSTITUTE("Sp.man: 0.00%",".",IF(VALUE("1.2")=1.2,".",","),2)</f>
        <v>Sp.man: 0.00%</v>
      </c>
      <c r="G40" s="35" t="str">
        <f>SUBSTITUTE("Sp.uti: 0.00%",".",IF(VALUE("1.2")=1.2,".",","),2)</f>
        <v>Sp.uti: 0.00%</v>
      </c>
    </row>
    <row r="41" spans="1:9" x14ac:dyDescent="0.25">
      <c r="A41" s="36" t="s">
        <v>312</v>
      </c>
      <c r="B41" s="8"/>
      <c r="C41" s="8"/>
      <c r="D41" s="8"/>
      <c r="E41" s="8"/>
      <c r="F41" s="8"/>
      <c r="G41" s="8"/>
    </row>
    <row r="42" spans="1:9" x14ac:dyDescent="0.25">
      <c r="A42" s="8"/>
      <c r="B42" s="8"/>
      <c r="C42" s="8"/>
      <c r="D42" s="8"/>
      <c r="E42" s="8"/>
      <c r="F42" s="8"/>
      <c r="G42" s="8"/>
    </row>
    <row r="43" spans="1:9" x14ac:dyDescent="0.25">
      <c r="A43" s="56" t="s">
        <v>27</v>
      </c>
      <c r="B43" s="57"/>
      <c r="C43" s="57"/>
      <c r="D43" s="57"/>
      <c r="E43" s="57"/>
      <c r="F43" s="57"/>
      <c r="G43" s="57"/>
      <c r="H43" s="58"/>
      <c r="I43" s="59"/>
    </row>
    <row r="44" spans="1:9" x14ac:dyDescent="0.25">
      <c r="A44" s="61" t="s">
        <v>343</v>
      </c>
      <c r="B44" s="61"/>
      <c r="C44" s="61"/>
      <c r="D44" s="61"/>
      <c r="E44" s="61"/>
      <c r="F44" s="61"/>
      <c r="G44" s="61"/>
      <c r="H44" s="61"/>
      <c r="I44" s="61"/>
    </row>
    <row r="45" spans="1:9" x14ac:dyDescent="0.25">
      <c r="B45" s="2">
        <v>7</v>
      </c>
      <c r="C45" s="3" t="s">
        <v>314</v>
      </c>
      <c r="D45" s="5" t="s">
        <v>94</v>
      </c>
      <c r="G45" s="6">
        <v>5</v>
      </c>
    </row>
    <row r="46" spans="1:9" x14ac:dyDescent="0.25">
      <c r="D46" s="35" t="str">
        <f>SUBSTITUTE("Sp.mat: 0.00%",".",IF(VALUE("1.2")=1.2,".",","),2)</f>
        <v>Sp.mat: 0.00%</v>
      </c>
      <c r="F46" s="35" t="str">
        <f>SUBSTITUTE("Sp.man: 0.00%",".",IF(VALUE("1.2")=1.2,".",","),2)</f>
        <v>Sp.man: 0.00%</v>
      </c>
      <c r="G46" s="35" t="str">
        <f>SUBSTITUTE("Sp.uti: 0.00%",".",IF(VALUE("1.2")=1.2,".",","),2)</f>
        <v>Sp.uti: 0.00%</v>
      </c>
    </row>
    <row r="47" spans="1:9" x14ac:dyDescent="0.25">
      <c r="A47" s="36" t="s">
        <v>315</v>
      </c>
      <c r="B47" s="8"/>
      <c r="C47" s="8"/>
      <c r="D47" s="8"/>
      <c r="E47" s="8"/>
      <c r="F47" s="8"/>
      <c r="G47" s="8"/>
    </row>
    <row r="48" spans="1:9" x14ac:dyDescent="0.25">
      <c r="A48" s="8"/>
      <c r="B48" s="8"/>
      <c r="C48" s="8"/>
      <c r="D48" s="8"/>
      <c r="E48" s="8"/>
      <c r="F48" s="8"/>
      <c r="G48" s="8"/>
    </row>
    <row r="49" spans="1:9" x14ac:dyDescent="0.25">
      <c r="A49" s="56" t="s">
        <v>27</v>
      </c>
      <c r="B49" s="57"/>
      <c r="C49" s="57"/>
      <c r="D49" s="57"/>
      <c r="E49" s="57"/>
      <c r="F49" s="57"/>
      <c r="G49" s="57"/>
      <c r="H49" s="58"/>
      <c r="I49" s="59"/>
    </row>
    <row r="50" spans="1:9" x14ac:dyDescent="0.25">
      <c r="A50" s="60" t="s">
        <v>316</v>
      </c>
      <c r="B50" s="60"/>
      <c r="C50" s="60"/>
      <c r="D50" s="60"/>
      <c r="E50" s="60"/>
      <c r="F50" s="60"/>
      <c r="G50" s="60"/>
      <c r="H50" s="60"/>
      <c r="I50" s="60"/>
    </row>
    <row r="51" spans="1:9" x14ac:dyDescent="0.25">
      <c r="A51" s="39" t="s">
        <v>317</v>
      </c>
      <c r="B51" s="39"/>
      <c r="C51" s="39"/>
      <c r="D51" s="39"/>
      <c r="E51" s="39"/>
      <c r="F51" s="39"/>
      <c r="G51" s="39"/>
      <c r="H51" s="39"/>
      <c r="I51" s="39"/>
    </row>
    <row r="52" spans="1:9" x14ac:dyDescent="0.25">
      <c r="B52" s="2">
        <v>8</v>
      </c>
      <c r="C52" s="3" t="s">
        <v>97</v>
      </c>
      <c r="D52" s="5" t="s">
        <v>43</v>
      </c>
      <c r="G52" s="6">
        <v>12.5</v>
      </c>
    </row>
    <row r="53" spans="1:9" x14ac:dyDescent="0.25">
      <c r="D53" s="35" t="str">
        <f>SUBSTITUTE("Sp.mat: 0.00%",".",IF(VALUE("1.2")=1.2,".",","),2)</f>
        <v>Sp.mat: 0.00%</v>
      </c>
      <c r="F53" s="35" t="str">
        <f>SUBSTITUTE("Sp.man: 0.00%",".",IF(VALUE("1.2")=1.2,".",","),2)</f>
        <v>Sp.man: 0.00%</v>
      </c>
      <c r="G53" s="35" t="str">
        <f>SUBSTITUTE("Sp.uti: 0.00%",".",IF(VALUE("1.2")=1.2,".",","),2)</f>
        <v>Sp.uti: 0.00%</v>
      </c>
    </row>
    <row r="54" spans="1:9" x14ac:dyDescent="0.25">
      <c r="A54" s="36" t="s">
        <v>98</v>
      </c>
      <c r="B54" s="8"/>
      <c r="C54" s="8"/>
      <c r="D54" s="8"/>
      <c r="E54" s="8"/>
      <c r="F54" s="8"/>
      <c r="G54" s="8"/>
    </row>
    <row r="55" spans="1:9" x14ac:dyDescent="0.25">
      <c r="A55" s="8"/>
      <c r="B55" s="8"/>
      <c r="C55" s="8"/>
      <c r="D55" s="8"/>
      <c r="E55" s="8"/>
      <c r="F55" s="8"/>
      <c r="G55" s="8"/>
    </row>
    <row r="56" spans="1:9" x14ac:dyDescent="0.25">
      <c r="A56" s="38" t="s">
        <v>27</v>
      </c>
      <c r="B56" s="39"/>
      <c r="C56" s="39"/>
      <c r="D56" s="39"/>
      <c r="E56" s="39"/>
      <c r="F56" s="39"/>
      <c r="G56" s="39"/>
      <c r="H56" s="40"/>
      <c r="I56" s="41"/>
    </row>
    <row r="57" spans="1:9" x14ac:dyDescent="0.25">
      <c r="B57" s="2">
        <v>9</v>
      </c>
      <c r="C57" s="3" t="s">
        <v>328</v>
      </c>
      <c r="D57" s="5" t="s">
        <v>43</v>
      </c>
      <c r="G57" s="6">
        <v>12.5</v>
      </c>
    </row>
    <row r="58" spans="1:9" x14ac:dyDescent="0.25">
      <c r="D58" s="35" t="str">
        <f>SUBSTITUTE("Sp.mat: 0.00%",".",IF(VALUE("1.2")=1.2,".",","),2)</f>
        <v>Sp.mat: 0.00%</v>
      </c>
      <c r="F58" s="35" t="str">
        <f>SUBSTITUTE("Sp.man: 0.00%",".",IF(VALUE("1.2")=1.2,".",","),2)</f>
        <v>Sp.man: 0.00%</v>
      </c>
      <c r="G58" s="35" t="str">
        <f>SUBSTITUTE("Sp.uti: 0.00%",".",IF(VALUE("1.2")=1.2,".",","),2)</f>
        <v>Sp.uti: 0.00%</v>
      </c>
    </row>
    <row r="59" spans="1:9" x14ac:dyDescent="0.25">
      <c r="A59" s="36" t="s">
        <v>329</v>
      </c>
      <c r="B59" s="8"/>
      <c r="C59" s="8"/>
      <c r="D59" s="8"/>
      <c r="E59" s="8"/>
      <c r="F59" s="8"/>
      <c r="G59" s="8"/>
    </row>
    <row r="60" spans="1:9" x14ac:dyDescent="0.25">
      <c r="A60" s="8"/>
      <c r="B60" s="8"/>
      <c r="C60" s="8"/>
      <c r="D60" s="8"/>
      <c r="E60" s="8"/>
      <c r="F60" s="8"/>
      <c r="G60" s="8"/>
    </row>
    <row r="61" spans="1:9" x14ac:dyDescent="0.25">
      <c r="A61" s="38" t="s">
        <v>27</v>
      </c>
      <c r="B61" s="39"/>
      <c r="C61" s="39"/>
      <c r="D61" s="39"/>
      <c r="E61" s="39"/>
      <c r="F61" s="39"/>
      <c r="G61" s="39"/>
      <c r="H61" s="40"/>
      <c r="I61" s="41"/>
    </row>
    <row r="62" spans="1:9" x14ac:dyDescent="0.25">
      <c r="B62" s="2">
        <v>10</v>
      </c>
      <c r="C62" s="3" t="s">
        <v>330</v>
      </c>
      <c r="D62" s="5" t="s">
        <v>25</v>
      </c>
      <c r="G62" s="6">
        <v>11.25</v>
      </c>
    </row>
    <row r="63" spans="1:9" x14ac:dyDescent="0.25">
      <c r="D63" s="35" t="str">
        <f>SUBSTITUTE("Sp.mat: 0.00%",".",IF(VALUE("1.2")=1.2,".",","),2)</f>
        <v>Sp.mat: 0.00%</v>
      </c>
      <c r="F63" s="35" t="str">
        <f>SUBSTITUTE("Sp.man: 0.00%",".",IF(VALUE("1.2")=1.2,".",","),2)</f>
        <v>Sp.man: 0.00%</v>
      </c>
      <c r="G63" s="35" t="str">
        <f>SUBSTITUTE("Sp.uti: 0.00%",".",IF(VALUE("1.2")=1.2,".",","),2)</f>
        <v>Sp.uti: 0.00%</v>
      </c>
    </row>
    <row r="64" spans="1:9" x14ac:dyDescent="0.25">
      <c r="A64" s="36" t="s">
        <v>331</v>
      </c>
      <c r="B64" s="8"/>
      <c r="C64" s="8"/>
      <c r="D64" s="8"/>
      <c r="E64" s="8"/>
      <c r="F64" s="8"/>
      <c r="G64" s="8"/>
    </row>
    <row r="65" spans="1:9" x14ac:dyDescent="0.25">
      <c r="A65" s="8"/>
      <c r="B65" s="8"/>
      <c r="C65" s="8"/>
      <c r="D65" s="8"/>
      <c r="E65" s="8"/>
      <c r="F65" s="8"/>
      <c r="G65" s="8"/>
    </row>
    <row r="66" spans="1:9" x14ac:dyDescent="0.25">
      <c r="A66" s="38" t="s">
        <v>27</v>
      </c>
      <c r="B66" s="39"/>
      <c r="C66" s="39"/>
      <c r="D66" s="39"/>
      <c r="E66" s="39"/>
      <c r="F66" s="39"/>
      <c r="G66" s="39"/>
      <c r="H66" s="40"/>
      <c r="I66" s="41"/>
    </row>
    <row r="67" spans="1:9" x14ac:dyDescent="0.25">
      <c r="B67" s="2">
        <v>11</v>
      </c>
      <c r="C67" s="3" t="s">
        <v>113</v>
      </c>
      <c r="D67" s="5" t="s">
        <v>25</v>
      </c>
      <c r="G67" s="6">
        <v>11.25</v>
      </c>
    </row>
    <row r="68" spans="1:9" x14ac:dyDescent="0.25">
      <c r="D68" s="35" t="str">
        <f>SUBSTITUTE("Sp.mat: 0.00%",".",IF(VALUE("1.2")=1.2,".",","),2)</f>
        <v>Sp.mat: 0.00%</v>
      </c>
      <c r="F68" s="35" t="str">
        <f>SUBSTITUTE("Sp.man: 0.00%",".",IF(VALUE("1.2")=1.2,".",","),2)</f>
        <v>Sp.man: 0.00%</v>
      </c>
      <c r="G68" s="35" t="str">
        <f>SUBSTITUTE("Sp.uti: 0.00%",".",IF(VALUE("1.2")=1.2,".",","),2)</f>
        <v>Sp.uti: 0.00%</v>
      </c>
    </row>
    <row r="69" spans="1:9" x14ac:dyDescent="0.25">
      <c r="A69" s="36" t="s">
        <v>114</v>
      </c>
      <c r="B69" s="8"/>
      <c r="C69" s="8"/>
      <c r="D69" s="8"/>
      <c r="E69" s="8"/>
      <c r="F69" s="8"/>
      <c r="G69" s="8"/>
    </row>
    <row r="70" spans="1:9" x14ac:dyDescent="0.25">
      <c r="A70" s="8"/>
      <c r="B70" s="8"/>
      <c r="C70" s="8"/>
      <c r="D70" s="8"/>
      <c r="E70" s="8"/>
      <c r="F70" s="8"/>
      <c r="G70" s="8"/>
    </row>
    <row r="71" spans="1:9" x14ac:dyDescent="0.25">
      <c r="A71" s="38" t="s">
        <v>27</v>
      </c>
      <c r="B71" s="39"/>
      <c r="C71" s="39"/>
      <c r="D71" s="39"/>
      <c r="E71" s="39"/>
      <c r="F71" s="39"/>
      <c r="G71" s="39"/>
      <c r="H71" s="40"/>
      <c r="I71" s="41"/>
    </row>
    <row r="72" spans="1:9" x14ac:dyDescent="0.25">
      <c r="B72" s="2">
        <v>12</v>
      </c>
      <c r="C72" s="3" t="s">
        <v>332</v>
      </c>
      <c r="D72" s="5" t="s">
        <v>43</v>
      </c>
      <c r="G72" s="6">
        <v>2.5</v>
      </c>
    </row>
    <row r="73" spans="1:9" x14ac:dyDescent="0.25">
      <c r="D73" s="35" t="str">
        <f>SUBSTITUTE("Sp.mat: 0.00%",".",IF(VALUE("1.2")=1.2,".",","),2)</f>
        <v>Sp.mat: 0.00%</v>
      </c>
      <c r="F73" s="35" t="str">
        <f>SUBSTITUTE("Sp.man: 0.00%",".",IF(VALUE("1.2")=1.2,".",","),2)</f>
        <v>Sp.man: 0.00%</v>
      </c>
      <c r="G73" s="35" t="str">
        <f>SUBSTITUTE("Sp.uti: 0.00%",".",IF(VALUE("1.2")=1.2,".",","),2)</f>
        <v>Sp.uti: 0.00%</v>
      </c>
    </row>
    <row r="74" spans="1:9" x14ac:dyDescent="0.25">
      <c r="A74" s="36" t="s">
        <v>333</v>
      </c>
      <c r="B74" s="8"/>
      <c r="C74" s="8"/>
      <c r="D74" s="8"/>
      <c r="E74" s="8"/>
      <c r="F74" s="8"/>
      <c r="G74" s="8"/>
    </row>
    <row r="75" spans="1:9" x14ac:dyDescent="0.25">
      <c r="A75" s="8"/>
      <c r="B75" s="8"/>
      <c r="C75" s="8"/>
      <c r="D75" s="8"/>
      <c r="E75" s="8"/>
      <c r="F75" s="8"/>
      <c r="G75" s="8"/>
    </row>
    <row r="76" spans="1:9" x14ac:dyDescent="0.25">
      <c r="A76" s="38" t="s">
        <v>27</v>
      </c>
      <c r="B76" s="39"/>
      <c r="C76" s="39"/>
      <c r="D76" s="39"/>
      <c r="E76" s="39"/>
      <c r="F76" s="39"/>
      <c r="G76" s="39"/>
      <c r="H76" s="40"/>
      <c r="I76" s="41"/>
    </row>
    <row r="77" spans="1:9" x14ac:dyDescent="0.25">
      <c r="B77" s="2">
        <v>13</v>
      </c>
      <c r="C77" s="3" t="s">
        <v>334</v>
      </c>
      <c r="D77" s="5" t="s">
        <v>43</v>
      </c>
      <c r="G77" s="6">
        <v>2.5</v>
      </c>
    </row>
    <row r="78" spans="1:9" x14ac:dyDescent="0.25">
      <c r="D78" s="35" t="str">
        <f>SUBSTITUTE("Sp.mat: 0.00%",".",IF(VALUE("1.2")=1.2,".",","),2)</f>
        <v>Sp.mat: 0.00%</v>
      </c>
      <c r="F78" s="35" t="str">
        <f>SUBSTITUTE("Sp.man: 0.00%",".",IF(VALUE("1.2")=1.2,".",","),2)</f>
        <v>Sp.man: 0.00%</v>
      </c>
      <c r="G78" s="35" t="str">
        <f>SUBSTITUTE("Sp.uti: 0.00%",".",IF(VALUE("1.2")=1.2,".",","),2)</f>
        <v>Sp.uti: 0.00%</v>
      </c>
    </row>
    <row r="79" spans="1:9" x14ac:dyDescent="0.25">
      <c r="A79" s="36" t="s">
        <v>335</v>
      </c>
      <c r="B79" s="8"/>
      <c r="C79" s="8"/>
      <c r="D79" s="8"/>
      <c r="E79" s="8"/>
      <c r="F79" s="8"/>
      <c r="G79" s="8"/>
    </row>
    <row r="80" spans="1:9" x14ac:dyDescent="0.25">
      <c r="A80" s="8"/>
      <c r="B80" s="8"/>
      <c r="C80" s="8"/>
      <c r="D80" s="8"/>
      <c r="E80" s="8"/>
      <c r="F80" s="8"/>
      <c r="G80" s="8"/>
    </row>
    <row r="81" spans="1:19" x14ac:dyDescent="0.25">
      <c r="A81" s="38" t="s">
        <v>27</v>
      </c>
      <c r="B81" s="39"/>
      <c r="C81" s="39"/>
      <c r="D81" s="39"/>
      <c r="E81" s="39"/>
      <c r="F81" s="39"/>
      <c r="G81" s="39"/>
      <c r="H81" s="40"/>
      <c r="I81" s="41"/>
    </row>
    <row r="82" spans="1:19" x14ac:dyDescent="0.25">
      <c r="B82" s="42" t="s">
        <v>51</v>
      </c>
      <c r="E82" s="4">
        <f>SUMIF(J13:J81,"1",I13:I81)</f>
        <v>0</v>
      </c>
      <c r="F82" s="4">
        <f>SUMIF(J13:J81,"2",I13:I81)</f>
        <v>0</v>
      </c>
      <c r="G82" s="4">
        <f>SUMIF(J13:J81,"3",I13:I81)</f>
        <v>0</v>
      </c>
      <c r="H82" s="4">
        <f>SUMIF(J13:J81,"4",I13:I81)</f>
        <v>0</v>
      </c>
      <c r="I82" s="4">
        <f>SUMIF(J13:J81,"5",I13:I81)</f>
        <v>0</v>
      </c>
      <c r="K82" s="4">
        <f>SUMIF(J13:J81,"3",K13:K81)</f>
        <v>0</v>
      </c>
      <c r="L82" s="4">
        <f>SUMIF(J13:J81,"3",L13:L81)</f>
        <v>0</v>
      </c>
      <c r="M82" s="4">
        <f>SUMIF(J13:J81,"3",M13:M81)</f>
        <v>0</v>
      </c>
      <c r="N82" s="4">
        <f>SUMIF(J13:J81,"4",N13:N81)</f>
        <v>0</v>
      </c>
      <c r="O82" s="4">
        <f>SUMIF(J13:J81,"4",O13:O81)</f>
        <v>0</v>
      </c>
      <c r="P82" s="4">
        <f>SUMIF(J13:J81,"4",P13:P81)</f>
        <v>0</v>
      </c>
      <c r="Q82" s="4">
        <f>SUMIF(J13:J81,"4",Q13:Q81)</f>
        <v>0</v>
      </c>
      <c r="R82" s="4">
        <f>SUMIF(J13:J81,"4",R13:R81)</f>
        <v>0</v>
      </c>
      <c r="S82" s="4">
        <f>SUMIF(J13:J81,"4",S13:S81)</f>
        <v>0</v>
      </c>
    </row>
    <row r="83" spans="1:19" hidden="1" x14ac:dyDescent="0.25">
      <c r="B83" s="42" t="s">
        <v>52</v>
      </c>
    </row>
    <row r="84" spans="1:19" hidden="1" x14ac:dyDescent="0.25">
      <c r="B84" s="42" t="s">
        <v>53</v>
      </c>
      <c r="G84" s="4">
        <f>$K$82*1</f>
        <v>0</v>
      </c>
    </row>
    <row r="85" spans="1:19" hidden="1" x14ac:dyDescent="0.25">
      <c r="B85" s="42" t="s">
        <v>54</v>
      </c>
      <c r="G85" s="4">
        <f>$L$82*1</f>
        <v>0</v>
      </c>
    </row>
    <row r="86" spans="1:19" hidden="1" x14ac:dyDescent="0.25">
      <c r="B86" s="42" t="s">
        <v>55</v>
      </c>
      <c r="G86" s="4">
        <f>G82-G84-G85</f>
        <v>0</v>
      </c>
    </row>
    <row r="87" spans="1:19" hidden="1" x14ac:dyDescent="0.25">
      <c r="B87" s="42" t="s">
        <v>56</v>
      </c>
      <c r="E87" s="4">
        <f>IF("G"="Nu",0*1,0)</f>
        <v>0</v>
      </c>
      <c r="I87" s="4">
        <f>E87</f>
        <v>0</v>
      </c>
    </row>
    <row r="88" spans="1:19" hidden="1" x14ac:dyDescent="0.25">
      <c r="B88" s="42" t="s">
        <v>57</v>
      </c>
      <c r="D88" s="43" t="str">
        <f>CONCATENATE(TEXT(0,REPLACE("#.####",2,1,"."))," x")</f>
        <v>. x</v>
      </c>
      <c r="E88" s="4">
        <f>IF("G"="Nu",0*1,0)</f>
        <v>0</v>
      </c>
      <c r="I88" s="4">
        <f>E88*0</f>
        <v>0</v>
      </c>
    </row>
    <row r="89" spans="1:19" x14ac:dyDescent="0.25">
      <c r="B89" s="42" t="s">
        <v>58</v>
      </c>
      <c r="E89" s="4">
        <f>0</f>
        <v>0</v>
      </c>
      <c r="F89" s="4">
        <f>0</f>
        <v>0</v>
      </c>
      <c r="G89" s="4">
        <f>0</f>
        <v>0</v>
      </c>
      <c r="H89" s="4">
        <f>IF(H82=0,1,H100/H82)</f>
        <v>1</v>
      </c>
    </row>
    <row r="90" spans="1:19" x14ac:dyDescent="0.25">
      <c r="B90" s="44" t="s">
        <v>59</v>
      </c>
      <c r="C90" s="45"/>
      <c r="D90" s="46"/>
      <c r="E90" s="47"/>
      <c r="F90" s="47"/>
      <c r="G90" s="48"/>
      <c r="H90" s="37"/>
      <c r="I90" s="49"/>
    </row>
    <row r="91" spans="1:19" hidden="1" x14ac:dyDescent="0.25">
      <c r="B91" s="50" t="str">
        <f>CONCATENATE("  ","Impozit manopera        ")</f>
        <v xml:space="preserve">  Impozit manopera        </v>
      </c>
      <c r="D91" s="43">
        <f>0</f>
        <v>0</v>
      </c>
      <c r="F91" s="4">
        <f>F82*F89*D91</f>
        <v>0</v>
      </c>
      <c r="I91" s="51">
        <f>F91</f>
        <v>0</v>
      </c>
    </row>
    <row r="92" spans="1:19" x14ac:dyDescent="0.25">
      <c r="B92" s="50" t="str">
        <f>CONCATENATE("  ","C.A.S.                  ")</f>
        <v xml:space="preserve">  C.A.S.                  </v>
      </c>
      <c r="D92" s="43">
        <f>0</f>
        <v>0</v>
      </c>
      <c r="F92" s="4">
        <f>(F82*F89+F91)*D92</f>
        <v>0</v>
      </c>
      <c r="I92" s="4">
        <f>F92</f>
        <v>0</v>
      </c>
    </row>
    <row r="93" spans="1:19" x14ac:dyDescent="0.25">
      <c r="B93" s="50" t="str">
        <f>CONCATENATE("  ","C.A.S.S.                ")</f>
        <v xml:space="preserve">  C.A.S.S.                </v>
      </c>
      <c r="D93" s="43">
        <f>0</f>
        <v>0</v>
      </c>
      <c r="F93" s="4">
        <f>(F82*F89+F91)*D93</f>
        <v>0</v>
      </c>
      <c r="I93" s="4">
        <f>F93</f>
        <v>0</v>
      </c>
    </row>
    <row r="94" spans="1:19" x14ac:dyDescent="0.25">
      <c r="B94" s="50" t="str">
        <f>CONCATENATE("  ","Aj.somaj                ")</f>
        <v xml:space="preserve">  Aj.somaj                </v>
      </c>
      <c r="D94" s="43">
        <f>0</f>
        <v>0</v>
      </c>
      <c r="F94" s="4">
        <f>(F82*F89+F91)*D94</f>
        <v>0</v>
      </c>
      <c r="I94" s="4">
        <f>F94</f>
        <v>0</v>
      </c>
    </row>
    <row r="95" spans="1:19" x14ac:dyDescent="0.25">
      <c r="B95" s="50" t="str">
        <f>CONCATENATE("  ","Acc. munca, boli profes.")</f>
        <v xml:space="preserve">  Acc. munca, boli profes.</v>
      </c>
      <c r="D95" s="43">
        <f>0</f>
        <v>0</v>
      </c>
      <c r="F95" s="4">
        <f>(F82*F89+F91)*D95</f>
        <v>0</v>
      </c>
      <c r="I95" s="4">
        <f>F95</f>
        <v>0</v>
      </c>
    </row>
    <row r="96" spans="1:19" x14ac:dyDescent="0.25">
      <c r="B96" s="50" t="str">
        <f>CONCATENATE("  ","Contr.Concedii Medicale ")</f>
        <v xml:space="preserve">  Contr.Concedii Medicale </v>
      </c>
      <c r="D96" s="43">
        <f>0</f>
        <v>0</v>
      </c>
      <c r="F96" s="4">
        <f>(F82*F89+F91)*D96</f>
        <v>0</v>
      </c>
      <c r="I96" s="4">
        <f>F96</f>
        <v>0</v>
      </c>
    </row>
    <row r="97" spans="1:9" x14ac:dyDescent="0.25">
      <c r="B97" s="50" t="str">
        <f>CONCATENATE("  ","Comision ITM            ")</f>
        <v xml:space="preserve">  Comision ITM            </v>
      </c>
      <c r="D97" s="43">
        <f>0</f>
        <v>0</v>
      </c>
      <c r="F97" s="4">
        <f>(F82*F89+F91)*D97</f>
        <v>0</v>
      </c>
      <c r="I97" s="4">
        <f>F97</f>
        <v>0</v>
      </c>
    </row>
    <row r="98" spans="1:9" x14ac:dyDescent="0.25">
      <c r="B98" s="50" t="str">
        <f>CONCATENATE("  ","Fond garantare salarii  ")</f>
        <v xml:space="preserve">  Fond garantare salarii  </v>
      </c>
      <c r="D98" s="43">
        <f>0</f>
        <v>0</v>
      </c>
      <c r="F98" s="4">
        <f>(F82*F89+F91)*D98</f>
        <v>0</v>
      </c>
      <c r="I98" s="4">
        <f>F98</f>
        <v>0</v>
      </c>
    </row>
    <row r="99" spans="1:9" hidden="1" x14ac:dyDescent="0.25">
      <c r="B99" s="50" t="str">
        <f>CONCATENATE("  ","Chelt.tr.aprov.,depozit.")</f>
        <v xml:space="preserve">  Chelt.tr.aprov.,depozit.</v>
      </c>
      <c r="D99" s="43">
        <f>0</f>
        <v>0</v>
      </c>
      <c r="E99" s="4">
        <f>(E82+I87+I88)*E89*D99</f>
        <v>0</v>
      </c>
      <c r="I99" s="4">
        <f>E99</f>
        <v>0</v>
      </c>
    </row>
    <row r="100" spans="1:9" x14ac:dyDescent="0.25">
      <c r="B100" s="44" t="s">
        <v>60</v>
      </c>
      <c r="C100" s="45"/>
      <c r="D100" s="46"/>
      <c r="E100" s="49">
        <f>(E82+I87+I88)*E89+E99</f>
        <v>0</v>
      </c>
      <c r="F100" s="49">
        <f>F82*F89+F91+F92+F93+F94+F95+F96+F97+F98</f>
        <v>0</v>
      </c>
      <c r="G100" s="49">
        <f>G82*G89</f>
        <v>0</v>
      </c>
      <c r="H100" s="49">
        <f>($N$82*0+$O$82*0+$P$82*0)*1</f>
        <v>0</v>
      </c>
      <c r="I100" s="49">
        <f>SUM(E100:H100)</f>
        <v>0</v>
      </c>
    </row>
    <row r="101" spans="1:9" x14ac:dyDescent="0.25">
      <c r="B101" s="44" t="s">
        <v>61</v>
      </c>
      <c r="C101" s="45"/>
      <c r="D101" s="52">
        <f>0</f>
        <v>0</v>
      </c>
      <c r="E101" s="47" t="s">
        <v>62</v>
      </c>
      <c r="F101" s="47"/>
      <c r="G101" s="48"/>
      <c r="H101" s="37"/>
      <c r="I101" s="49">
        <f>I100*D101</f>
        <v>0</v>
      </c>
    </row>
    <row r="102" spans="1:9" x14ac:dyDescent="0.25">
      <c r="B102" s="44" t="s">
        <v>63</v>
      </c>
      <c r="C102" s="45"/>
      <c r="D102" s="52">
        <f>0</f>
        <v>0</v>
      </c>
      <c r="E102" s="47" t="s">
        <v>64</v>
      </c>
      <c r="F102" s="47"/>
      <c r="G102" s="48"/>
      <c r="H102" s="37"/>
      <c r="I102" s="49">
        <f>(I100+I101)*D102</f>
        <v>0</v>
      </c>
    </row>
    <row r="103" spans="1:9" hidden="1" x14ac:dyDescent="0.25">
      <c r="B103" s="42" t="s">
        <v>56</v>
      </c>
      <c r="D103" s="47" t="str">
        <f>CONCATENATE(TEXT(0,REPLACE("#.####",2,1,"."))," x")</f>
        <v>. x</v>
      </c>
      <c r="E103" s="4">
        <f>IF("G"="Nu",0*1,0)</f>
        <v>0</v>
      </c>
      <c r="I103" s="4">
        <f>E103*0</f>
        <v>0</v>
      </c>
    </row>
    <row r="104" spans="1:9" hidden="1" x14ac:dyDescent="0.25">
      <c r="B104" s="42" t="s">
        <v>57</v>
      </c>
      <c r="D104" s="43" t="str">
        <f>CONCATENATE(TEXT(0,REPLACE("#.####",2,1,"."))," x ",TEXT(0,REPLACE("#.####",2,1,"."))," x")</f>
        <v>. x . x</v>
      </c>
      <c r="E104" s="4">
        <f>IF("G"="Nu",0*1,0)</f>
        <v>0</v>
      </c>
      <c r="I104" s="4">
        <f>E104*0*0</f>
        <v>0</v>
      </c>
    </row>
    <row r="105" spans="1:9" x14ac:dyDescent="0.25">
      <c r="B105" s="44" t="s">
        <v>65</v>
      </c>
      <c r="C105" s="45"/>
      <c r="D105" s="54" t="s">
        <v>66</v>
      </c>
      <c r="E105" s="47"/>
      <c r="F105" s="47"/>
      <c r="G105" s="48"/>
      <c r="H105" s="37"/>
      <c r="I105" s="49">
        <f>I100+I101+I102+I103+I104</f>
        <v>0</v>
      </c>
    </row>
    <row r="106" spans="1:9" x14ac:dyDescent="0.25">
      <c r="B106" s="53"/>
      <c r="C106" s="45"/>
      <c r="D106" s="46"/>
      <c r="E106" s="47"/>
      <c r="F106" s="47"/>
      <c r="G106" s="48"/>
      <c r="H106" s="37"/>
      <c r="I106" s="49"/>
    </row>
    <row r="108" spans="1:9" x14ac:dyDescent="0.25">
      <c r="A108" s="62" t="s">
        <v>424</v>
      </c>
    </row>
    <row r="109" spans="1:9" x14ac:dyDescent="0.25">
      <c r="A109" s="62" t="s">
        <v>425</v>
      </c>
    </row>
  </sheetData>
  <mergeCells count="35">
    <mergeCell ref="A71:G71"/>
    <mergeCell ref="A74:G75"/>
    <mergeCell ref="A76:G76"/>
    <mergeCell ref="A79:G80"/>
    <mergeCell ref="A81:G81"/>
    <mergeCell ref="A56:G56"/>
    <mergeCell ref="A59:G60"/>
    <mergeCell ref="A61:G61"/>
    <mergeCell ref="A64:G65"/>
    <mergeCell ref="A66:G66"/>
    <mergeCell ref="A69:G70"/>
    <mergeCell ref="A44:I44"/>
    <mergeCell ref="A47:G48"/>
    <mergeCell ref="A49:G49"/>
    <mergeCell ref="A50:I50"/>
    <mergeCell ref="A51:I51"/>
    <mergeCell ref="A54:G55"/>
    <mergeCell ref="A32:G32"/>
    <mergeCell ref="A35:G36"/>
    <mergeCell ref="A37:G37"/>
    <mergeCell ref="A38:I38"/>
    <mergeCell ref="A41:G42"/>
    <mergeCell ref="A43:G43"/>
    <mergeCell ref="A17:G17"/>
    <mergeCell ref="A20:G21"/>
    <mergeCell ref="A22:G22"/>
    <mergeCell ref="A25:G26"/>
    <mergeCell ref="A27:G27"/>
    <mergeCell ref="A30:G31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4" max="16383" man="1"/>
    <brk id="10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6"/>
  <sheetViews>
    <sheetView topLeftCell="A50" workbookViewId="0">
      <selection activeCell="T83" sqref="T83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9" t="s">
        <v>0</v>
      </c>
      <c r="B1" s="8"/>
      <c r="C1" s="8"/>
      <c r="D1" s="8"/>
      <c r="J1">
        <v>1</v>
      </c>
    </row>
    <row r="2" spans="1:10" x14ac:dyDescent="0.25">
      <c r="A2" s="10" t="s">
        <v>1</v>
      </c>
      <c r="B2" s="8"/>
      <c r="C2" s="8"/>
      <c r="D2" s="8"/>
      <c r="E2" s="8"/>
      <c r="F2" s="8"/>
      <c r="G2" s="8"/>
      <c r="H2" s="8"/>
      <c r="I2" s="8"/>
    </row>
    <row r="3" spans="1:10" x14ac:dyDescent="0.25">
      <c r="A3" s="11" t="s">
        <v>2</v>
      </c>
    </row>
    <row r="4" spans="1:10" ht="43.5" customHeight="1" x14ac:dyDescent="0.25">
      <c r="A4" s="12" t="s">
        <v>3</v>
      </c>
      <c r="B4" s="8"/>
      <c r="C4" s="8"/>
      <c r="D4" s="8"/>
      <c r="E4" s="8"/>
      <c r="F4" s="8"/>
      <c r="G4" s="8"/>
      <c r="H4" s="8"/>
      <c r="I4" s="8"/>
    </row>
    <row r="5" spans="1:10" x14ac:dyDescent="0.25">
      <c r="A5" s="10" t="s">
        <v>4</v>
      </c>
      <c r="B5" s="8"/>
      <c r="C5" s="8"/>
      <c r="D5" s="8"/>
      <c r="E5" s="8"/>
      <c r="F5" s="8"/>
      <c r="G5" s="8"/>
      <c r="H5" s="8"/>
      <c r="I5" s="8"/>
    </row>
    <row r="6" spans="1:10" ht="15.75" thickBot="1" x14ac:dyDescent="0.3">
      <c r="A6" s="10" t="s">
        <v>345</v>
      </c>
      <c r="B6" s="8"/>
      <c r="C6" s="8"/>
      <c r="D6" s="8"/>
      <c r="E6" s="8"/>
      <c r="F6" s="8"/>
      <c r="G6" s="8"/>
      <c r="H6" s="8"/>
      <c r="I6" s="4" t="s">
        <v>5</v>
      </c>
    </row>
    <row r="7" spans="1:10" x14ac:dyDescent="0.25">
      <c r="A7" s="20"/>
      <c r="B7" s="21" t="s">
        <v>7</v>
      </c>
      <c r="C7" s="22" t="s">
        <v>8</v>
      </c>
      <c r="D7" s="23" t="s">
        <v>9</v>
      </c>
      <c r="E7" s="24"/>
      <c r="F7" s="24"/>
      <c r="G7" s="25" t="s">
        <v>10</v>
      </c>
      <c r="H7" s="26" t="s">
        <v>11</v>
      </c>
      <c r="I7" s="27" t="s">
        <v>12</v>
      </c>
    </row>
    <row r="8" spans="1:10" x14ac:dyDescent="0.25">
      <c r="B8" s="13" t="s">
        <v>13</v>
      </c>
      <c r="C8" s="14" t="s">
        <v>14</v>
      </c>
      <c r="D8" s="15"/>
      <c r="E8" s="16"/>
      <c r="F8" s="16"/>
      <c r="G8" s="17"/>
      <c r="H8" s="18" t="s">
        <v>15</v>
      </c>
      <c r="I8" s="19"/>
    </row>
    <row r="9" spans="1:10" x14ac:dyDescent="0.25">
      <c r="B9" s="13"/>
      <c r="C9" s="14" t="s">
        <v>16</v>
      </c>
      <c r="D9" s="15"/>
      <c r="E9" s="16"/>
      <c r="F9" s="16"/>
      <c r="G9" s="17"/>
      <c r="H9" s="18" t="s">
        <v>17</v>
      </c>
      <c r="I9" s="19"/>
    </row>
    <row r="10" spans="1:10" x14ac:dyDescent="0.25">
      <c r="B10" s="13"/>
      <c r="C10" s="14" t="s">
        <v>18</v>
      </c>
      <c r="D10" s="15"/>
      <c r="E10" s="16"/>
      <c r="F10" s="16"/>
      <c r="G10" s="17"/>
      <c r="H10" s="18" t="s">
        <v>19</v>
      </c>
      <c r="I10" s="19"/>
    </row>
    <row r="11" spans="1:10" x14ac:dyDescent="0.25">
      <c r="B11" s="13"/>
      <c r="C11" s="14" t="s">
        <v>20</v>
      </c>
      <c r="D11" s="15"/>
      <c r="E11" s="16"/>
      <c r="F11" s="16"/>
      <c r="G11" s="17"/>
      <c r="H11" s="18" t="s">
        <v>21</v>
      </c>
      <c r="I11" s="19"/>
    </row>
    <row r="12" spans="1:10" ht="15.75" thickBot="1" x14ac:dyDescent="0.3">
      <c r="B12" s="13"/>
      <c r="C12" s="14" t="s">
        <v>22</v>
      </c>
      <c r="D12" s="15"/>
      <c r="E12" s="16"/>
      <c r="F12" s="16"/>
      <c r="G12" s="17"/>
      <c r="H12" s="18" t="s">
        <v>23</v>
      </c>
      <c r="I12" s="19"/>
    </row>
    <row r="13" spans="1:10" x14ac:dyDescent="0.25">
      <c r="A13" s="20"/>
      <c r="B13" s="28">
        <v>1</v>
      </c>
      <c r="C13" s="29" t="s">
        <v>346</v>
      </c>
      <c r="D13" s="30" t="s">
        <v>25</v>
      </c>
      <c r="E13" s="31"/>
      <c r="F13" s="31"/>
      <c r="G13" s="32">
        <v>6</v>
      </c>
      <c r="H13" s="33"/>
      <c r="I13" s="34"/>
    </row>
    <row r="14" spans="1:10" x14ac:dyDescent="0.25">
      <c r="D14" s="35" t="str">
        <f>SUBSTITUTE("Sp.mat: 0.00%",".",IF(VALUE("1.2")=1.2,".",","),2)</f>
        <v>Sp.mat: 0.00%</v>
      </c>
      <c r="F14" s="35" t="str">
        <f>SUBSTITUTE("Sp.man: 300.00%",".",IF(VALUE("1.2")=1.2,".",","),2)</f>
        <v>Sp.man: 300.00%</v>
      </c>
      <c r="G14" s="35" t="str">
        <f>SUBSTITUTE("Sp.uti: 0.00%",".",IF(VALUE("1.2")=1.2,".",","),2)</f>
        <v>Sp.uti: 0.00%</v>
      </c>
    </row>
    <row r="15" spans="1:10" x14ac:dyDescent="0.25">
      <c r="A15" s="36" t="s">
        <v>347</v>
      </c>
      <c r="B15" s="8"/>
      <c r="C15" s="8"/>
      <c r="D15" s="8"/>
      <c r="E15" s="8"/>
      <c r="F15" s="8"/>
      <c r="G15" s="8"/>
    </row>
    <row r="16" spans="1:10" x14ac:dyDescent="0.25">
      <c r="A16" s="8"/>
      <c r="B16" s="8"/>
      <c r="C16" s="8"/>
      <c r="D16" s="8"/>
      <c r="E16" s="8"/>
      <c r="F16" s="8"/>
      <c r="G16" s="8"/>
    </row>
    <row r="17" spans="1:9" x14ac:dyDescent="0.25">
      <c r="A17" s="38" t="s">
        <v>27</v>
      </c>
      <c r="B17" s="39"/>
      <c r="C17" s="39"/>
      <c r="D17" s="39"/>
      <c r="E17" s="39"/>
      <c r="F17" s="39"/>
      <c r="G17" s="39"/>
      <c r="H17" s="40"/>
      <c r="I17" s="41"/>
    </row>
    <row r="18" spans="1:9" x14ac:dyDescent="0.25">
      <c r="B18" s="2">
        <v>2</v>
      </c>
      <c r="C18" s="3" t="s">
        <v>348</v>
      </c>
      <c r="D18" s="5" t="s">
        <v>118</v>
      </c>
      <c r="G18" s="6">
        <v>40</v>
      </c>
    </row>
    <row r="19" spans="1:9" x14ac:dyDescent="0.25">
      <c r="D19" s="35" t="str">
        <f>SUBSTITUTE("Sp.mat: 0.00%",".",IF(VALUE("1.2")=1.2,".",","),2)</f>
        <v>Sp.mat: 0.00%</v>
      </c>
      <c r="F19" s="35" t="str">
        <f>SUBSTITUTE("Sp.man: 0.00%",".",IF(VALUE("1.2")=1.2,".",","),2)</f>
        <v>Sp.man: 0.00%</v>
      </c>
      <c r="G19" s="35" t="str">
        <f>SUBSTITUTE("Sp.uti: 0.00%",".",IF(VALUE("1.2")=1.2,".",","),2)</f>
        <v>Sp.uti: 0.00%</v>
      </c>
    </row>
    <row r="20" spans="1:9" x14ac:dyDescent="0.25">
      <c r="A20" s="36" t="s">
        <v>349</v>
      </c>
      <c r="B20" s="8"/>
      <c r="C20" s="8"/>
      <c r="D20" s="8"/>
      <c r="E20" s="8"/>
      <c r="F20" s="8"/>
      <c r="G20" s="8"/>
    </row>
    <row r="21" spans="1:9" x14ac:dyDescent="0.25">
      <c r="A21" s="8"/>
      <c r="B21" s="8"/>
      <c r="C21" s="8"/>
      <c r="D21" s="8"/>
      <c r="E21" s="8"/>
      <c r="F21" s="8"/>
      <c r="G21" s="8"/>
    </row>
    <row r="22" spans="1:9" x14ac:dyDescent="0.25">
      <c r="A22" s="56" t="s">
        <v>27</v>
      </c>
      <c r="B22" s="57"/>
      <c r="C22" s="57"/>
      <c r="D22" s="57"/>
      <c r="E22" s="57"/>
      <c r="F22" s="57"/>
      <c r="G22" s="57"/>
      <c r="H22" s="58"/>
      <c r="I22" s="59"/>
    </row>
    <row r="23" spans="1:9" x14ac:dyDescent="0.25">
      <c r="A23" s="61" t="s">
        <v>350</v>
      </c>
      <c r="B23" s="61"/>
      <c r="C23" s="61"/>
      <c r="D23" s="61"/>
      <c r="E23" s="61"/>
      <c r="F23" s="61"/>
      <c r="G23" s="61"/>
      <c r="H23" s="61"/>
      <c r="I23" s="61"/>
    </row>
    <row r="24" spans="1:9" x14ac:dyDescent="0.25">
      <c r="B24" s="2">
        <v>3</v>
      </c>
      <c r="C24" s="3" t="s">
        <v>351</v>
      </c>
      <c r="D24" s="5" t="s">
        <v>94</v>
      </c>
      <c r="G24" s="6">
        <v>1</v>
      </c>
    </row>
    <row r="25" spans="1:9" x14ac:dyDescent="0.25">
      <c r="D25" s="35" t="str">
        <f>SUBSTITUTE("Sp.mat: 0.00%",".",IF(VALUE("1.2")=1.2,".",","),2)</f>
        <v>Sp.mat: 0.00%</v>
      </c>
      <c r="F25" s="35" t="str">
        <f>SUBSTITUTE("Sp.man: 0.00%",".",IF(VALUE("1.2")=1.2,".",","),2)</f>
        <v>Sp.man: 0.00%</v>
      </c>
      <c r="G25" s="35" t="str">
        <f>SUBSTITUTE("Sp.uti: 0.00%",".",IF(VALUE("1.2")=1.2,".",","),2)</f>
        <v>Sp.uti: 0.00%</v>
      </c>
    </row>
    <row r="26" spans="1:9" x14ac:dyDescent="0.25">
      <c r="A26" s="36" t="s">
        <v>352</v>
      </c>
      <c r="B26" s="8"/>
      <c r="C26" s="8"/>
      <c r="D26" s="8"/>
      <c r="E26" s="8"/>
      <c r="F26" s="8"/>
      <c r="G26" s="8"/>
    </row>
    <row r="27" spans="1:9" x14ac:dyDescent="0.25">
      <c r="A27" s="8"/>
      <c r="B27" s="8"/>
      <c r="C27" s="8"/>
      <c r="D27" s="8"/>
      <c r="E27" s="8"/>
      <c r="F27" s="8"/>
      <c r="G27" s="8"/>
    </row>
    <row r="28" spans="1:9" x14ac:dyDescent="0.25">
      <c r="A28" s="56" t="s">
        <v>27</v>
      </c>
      <c r="B28" s="57"/>
      <c r="C28" s="57"/>
      <c r="D28" s="57"/>
      <c r="E28" s="57"/>
      <c r="F28" s="57"/>
      <c r="G28" s="57"/>
      <c r="H28" s="58"/>
      <c r="I28" s="59"/>
    </row>
    <row r="29" spans="1:9" x14ac:dyDescent="0.25">
      <c r="A29" s="61" t="s">
        <v>353</v>
      </c>
      <c r="B29" s="61"/>
      <c r="C29" s="61"/>
      <c r="D29" s="61"/>
      <c r="E29" s="61"/>
      <c r="F29" s="61"/>
      <c r="G29" s="61"/>
      <c r="H29" s="61"/>
      <c r="I29" s="61"/>
    </row>
    <row r="30" spans="1:9" x14ac:dyDescent="0.25">
      <c r="B30" s="2">
        <v>4</v>
      </c>
      <c r="C30" s="3" t="s">
        <v>354</v>
      </c>
      <c r="D30" s="5" t="s">
        <v>118</v>
      </c>
      <c r="G30" s="6">
        <v>40</v>
      </c>
    </row>
    <row r="31" spans="1:9" x14ac:dyDescent="0.25">
      <c r="D31" s="35" t="str">
        <f>SUBSTITUTE("Sp.mat: 0.00%",".",IF(VALUE("1.2")=1.2,".",","),2)</f>
        <v>Sp.mat: 0.00%</v>
      </c>
      <c r="F31" s="35" t="str">
        <f>SUBSTITUTE("Sp.man: 0.00%",".",IF(VALUE("1.2")=1.2,".",","),2)</f>
        <v>Sp.man: 0.00%</v>
      </c>
      <c r="G31" s="35" t="str">
        <f>SUBSTITUTE("Sp.uti: 0.00%",".",IF(VALUE("1.2")=1.2,".",","),2)</f>
        <v>Sp.uti: 0.00%</v>
      </c>
    </row>
    <row r="32" spans="1:9" x14ac:dyDescent="0.25">
      <c r="A32" s="36" t="s">
        <v>355</v>
      </c>
      <c r="B32" s="8"/>
      <c r="C32" s="8"/>
      <c r="D32" s="8"/>
      <c r="E32" s="8"/>
      <c r="F32" s="8"/>
      <c r="G32" s="8"/>
    </row>
    <row r="33" spans="1:9" x14ac:dyDescent="0.25">
      <c r="A33" s="8"/>
      <c r="B33" s="8"/>
      <c r="C33" s="8"/>
      <c r="D33" s="8"/>
      <c r="E33" s="8"/>
      <c r="F33" s="8"/>
      <c r="G33" s="8"/>
    </row>
    <row r="34" spans="1:9" x14ac:dyDescent="0.25">
      <c r="A34" s="56" t="s">
        <v>27</v>
      </c>
      <c r="B34" s="57"/>
      <c r="C34" s="57"/>
      <c r="D34" s="57"/>
      <c r="E34" s="57"/>
      <c r="F34" s="57"/>
      <c r="G34" s="57"/>
      <c r="H34" s="58"/>
      <c r="I34" s="59"/>
    </row>
    <row r="35" spans="1:9" x14ac:dyDescent="0.25">
      <c r="A35" s="60" t="s">
        <v>356</v>
      </c>
      <c r="B35" s="60"/>
      <c r="C35" s="60"/>
      <c r="D35" s="60"/>
      <c r="E35" s="60"/>
      <c r="F35" s="60"/>
      <c r="G35" s="60"/>
      <c r="H35" s="60"/>
      <c r="I35" s="60"/>
    </row>
    <row r="36" spans="1:9" x14ac:dyDescent="0.25">
      <c r="A36" s="39" t="s">
        <v>357</v>
      </c>
      <c r="B36" s="39"/>
      <c r="C36" s="39"/>
      <c r="D36" s="39"/>
      <c r="E36" s="39"/>
      <c r="F36" s="39"/>
      <c r="G36" s="39"/>
      <c r="H36" s="39"/>
      <c r="I36" s="39"/>
    </row>
    <row r="37" spans="1:9" x14ac:dyDescent="0.25">
      <c r="B37" s="2">
        <v>5</v>
      </c>
      <c r="C37" s="3" t="s">
        <v>358</v>
      </c>
      <c r="D37" s="5" t="s">
        <v>94</v>
      </c>
      <c r="G37" s="6">
        <v>3</v>
      </c>
    </row>
    <row r="38" spans="1:9" x14ac:dyDescent="0.25">
      <c r="D38" s="35" t="str">
        <f>SUBSTITUTE("Sp.mat: 0.00%",".",IF(VALUE("1.2")=1.2,".",","),2)</f>
        <v>Sp.mat: 0.00%</v>
      </c>
      <c r="F38" s="35" t="str">
        <f>SUBSTITUTE("Sp.man: 0.00%",".",IF(VALUE("1.2")=1.2,".",","),2)</f>
        <v>Sp.man: 0.00%</v>
      </c>
      <c r="G38" s="35" t="str">
        <f>SUBSTITUTE("Sp.uti: 0.00%",".",IF(VALUE("1.2")=1.2,".",","),2)</f>
        <v>Sp.uti: 0.00%</v>
      </c>
    </row>
    <row r="39" spans="1:9" x14ac:dyDescent="0.25">
      <c r="A39" s="36" t="s">
        <v>359</v>
      </c>
      <c r="B39" s="8"/>
      <c r="C39" s="8"/>
      <c r="D39" s="8"/>
      <c r="E39" s="8"/>
      <c r="F39" s="8"/>
      <c r="G39" s="8"/>
    </row>
    <row r="40" spans="1:9" x14ac:dyDescent="0.25">
      <c r="A40" s="8"/>
      <c r="B40" s="8"/>
      <c r="C40" s="8"/>
      <c r="D40" s="8"/>
      <c r="E40" s="8"/>
      <c r="F40" s="8"/>
      <c r="G40" s="8"/>
    </row>
    <row r="41" spans="1:9" x14ac:dyDescent="0.25">
      <c r="A41" s="56" t="s">
        <v>27</v>
      </c>
      <c r="B41" s="57"/>
      <c r="C41" s="57"/>
      <c r="D41" s="57"/>
      <c r="E41" s="57"/>
      <c r="F41" s="57"/>
      <c r="G41" s="57"/>
      <c r="H41" s="58"/>
      <c r="I41" s="59"/>
    </row>
    <row r="42" spans="1:9" x14ac:dyDescent="0.25">
      <c r="A42" s="61" t="s">
        <v>360</v>
      </c>
      <c r="B42" s="61"/>
      <c r="C42" s="61"/>
      <c r="D42" s="61"/>
      <c r="E42" s="61"/>
      <c r="F42" s="61"/>
      <c r="G42" s="61"/>
      <c r="H42" s="61"/>
      <c r="I42" s="61"/>
    </row>
    <row r="43" spans="1:9" x14ac:dyDescent="0.25">
      <c r="B43" s="2">
        <v>6</v>
      </c>
      <c r="C43" s="3" t="s">
        <v>361</v>
      </c>
      <c r="D43" s="5" t="s">
        <v>31</v>
      </c>
      <c r="G43" s="6">
        <v>25</v>
      </c>
    </row>
    <row r="44" spans="1:9" x14ac:dyDescent="0.25">
      <c r="D44" s="35" t="str">
        <f>SUBSTITUTE("Sp.mat: 0.00%",".",IF(VALUE("1.2")=1.2,".",","),2)</f>
        <v>Sp.mat: 0.00%</v>
      </c>
      <c r="F44" s="35" t="str">
        <f>SUBSTITUTE("Sp.man: 0.00%",".",IF(VALUE("1.2")=1.2,".",","),2)</f>
        <v>Sp.man: 0.00%</v>
      </c>
      <c r="G44" s="35" t="str">
        <f>SUBSTITUTE("Sp.uti: 0.00%",".",IF(VALUE("1.2")=1.2,".",","),2)</f>
        <v>Sp.uti: 0.00%</v>
      </c>
    </row>
    <row r="45" spans="1:9" x14ac:dyDescent="0.25">
      <c r="A45" s="36" t="s">
        <v>362</v>
      </c>
      <c r="B45" s="8"/>
      <c r="C45" s="8"/>
      <c r="D45" s="8"/>
      <c r="E45" s="8"/>
      <c r="F45" s="8"/>
      <c r="G45" s="8"/>
    </row>
    <row r="46" spans="1:9" x14ac:dyDescent="0.25">
      <c r="A46" s="8"/>
      <c r="B46" s="8"/>
      <c r="C46" s="8"/>
      <c r="D46" s="8"/>
      <c r="E46" s="8"/>
      <c r="F46" s="8"/>
      <c r="G46" s="8"/>
    </row>
    <row r="47" spans="1:9" x14ac:dyDescent="0.25">
      <c r="A47" s="38" t="s">
        <v>27</v>
      </c>
      <c r="B47" s="39"/>
      <c r="C47" s="39"/>
      <c r="D47" s="39"/>
      <c r="E47" s="39"/>
      <c r="F47" s="39"/>
      <c r="G47" s="39"/>
      <c r="H47" s="40"/>
      <c r="I47" s="41"/>
    </row>
    <row r="48" spans="1:9" x14ac:dyDescent="0.25">
      <c r="B48" s="2">
        <v>7</v>
      </c>
      <c r="C48" s="3" t="s">
        <v>363</v>
      </c>
      <c r="D48" s="5" t="s">
        <v>31</v>
      </c>
      <c r="G48" s="6">
        <v>25</v>
      </c>
    </row>
    <row r="49" spans="1:19" x14ac:dyDescent="0.25">
      <c r="D49" s="35" t="str">
        <f>SUBSTITUTE("Sp.mat: 0.00%",".",IF(VALUE("1.2")=1.2,".",","),2)</f>
        <v>Sp.mat: 0.00%</v>
      </c>
      <c r="F49" s="35" t="str">
        <f>SUBSTITUTE("Sp.man: 0.00%",".",IF(VALUE("1.2")=1.2,".",","),2)</f>
        <v>Sp.man: 0.00%</v>
      </c>
      <c r="G49" s="35" t="str">
        <f>SUBSTITUTE("Sp.uti: 0.00%",".",IF(VALUE("1.2")=1.2,".",","),2)</f>
        <v>Sp.uti: 0.00%</v>
      </c>
    </row>
    <row r="50" spans="1:19" x14ac:dyDescent="0.25">
      <c r="A50" s="36" t="s">
        <v>364</v>
      </c>
      <c r="B50" s="8"/>
      <c r="C50" s="8"/>
      <c r="D50" s="8"/>
      <c r="E50" s="8"/>
      <c r="F50" s="8"/>
      <c r="G50" s="8"/>
    </row>
    <row r="51" spans="1:19" x14ac:dyDescent="0.25">
      <c r="A51" s="8"/>
      <c r="B51" s="8"/>
      <c r="C51" s="8"/>
      <c r="D51" s="8"/>
      <c r="E51" s="8"/>
      <c r="F51" s="8"/>
      <c r="G51" s="8"/>
    </row>
    <row r="52" spans="1:19" x14ac:dyDescent="0.25">
      <c r="A52" s="56" t="s">
        <v>27</v>
      </c>
      <c r="B52" s="57"/>
      <c r="C52" s="57"/>
      <c r="D52" s="57"/>
      <c r="E52" s="57"/>
      <c r="F52" s="57"/>
      <c r="G52" s="57"/>
      <c r="H52" s="58"/>
      <c r="I52" s="59"/>
    </row>
    <row r="53" spans="1:19" x14ac:dyDescent="0.25">
      <c r="A53" s="61" t="s">
        <v>365</v>
      </c>
      <c r="B53" s="61"/>
      <c r="C53" s="61"/>
      <c r="D53" s="61"/>
      <c r="E53" s="61"/>
      <c r="F53" s="61"/>
      <c r="G53" s="61"/>
      <c r="H53" s="61"/>
      <c r="I53" s="61"/>
    </row>
    <row r="54" spans="1:19" x14ac:dyDescent="0.25">
      <c r="B54" s="2">
        <v>8</v>
      </c>
      <c r="C54" s="3" t="s">
        <v>366</v>
      </c>
      <c r="D54" s="5" t="s">
        <v>43</v>
      </c>
      <c r="G54" s="6">
        <v>2</v>
      </c>
    </row>
    <row r="55" spans="1:19" x14ac:dyDescent="0.25">
      <c r="D55" s="35" t="str">
        <f>SUBSTITUTE("Sp.mat: 0.00%",".",IF(VALUE("1.2")=1.2,".",","),2)</f>
        <v>Sp.mat: 0.00%</v>
      </c>
      <c r="F55" s="35" t="str">
        <f>SUBSTITUTE("Sp.man: 0.00%",".",IF(VALUE("1.2")=1.2,".",","),2)</f>
        <v>Sp.man: 0.00%</v>
      </c>
      <c r="G55" s="35" t="str">
        <f>SUBSTITUTE("Sp.uti: 0.00%",".",IF(VALUE("1.2")=1.2,".",","),2)</f>
        <v>Sp.uti: 0.00%</v>
      </c>
    </row>
    <row r="56" spans="1:19" x14ac:dyDescent="0.25">
      <c r="A56" s="36" t="s">
        <v>367</v>
      </c>
      <c r="B56" s="8"/>
      <c r="C56" s="8"/>
      <c r="D56" s="8"/>
      <c r="E56" s="8"/>
      <c r="F56" s="8"/>
      <c r="G56" s="8"/>
    </row>
    <row r="57" spans="1:19" x14ac:dyDescent="0.25">
      <c r="A57" s="8"/>
      <c r="B57" s="8"/>
      <c r="C57" s="8"/>
      <c r="D57" s="8"/>
      <c r="E57" s="8"/>
      <c r="F57" s="8"/>
      <c r="G57" s="8"/>
    </row>
    <row r="58" spans="1:19" x14ac:dyDescent="0.25">
      <c r="A58" s="38" t="s">
        <v>27</v>
      </c>
      <c r="B58" s="39"/>
      <c r="C58" s="39"/>
      <c r="D58" s="39"/>
      <c r="E58" s="39"/>
      <c r="F58" s="39"/>
      <c r="G58" s="39"/>
      <c r="H58" s="40"/>
      <c r="I58" s="41"/>
    </row>
    <row r="59" spans="1:19" x14ac:dyDescent="0.25">
      <c r="B59" s="42" t="s">
        <v>51</v>
      </c>
      <c r="E59" s="4">
        <f>SUMIF(J13:J58,"1",I13:I58)</f>
        <v>0</v>
      </c>
      <c r="F59" s="4">
        <f>SUMIF(J13:J58,"2",I13:I58)</f>
        <v>0</v>
      </c>
      <c r="G59" s="4">
        <f>SUMIF(J13:J58,"3",I13:I58)</f>
        <v>0</v>
      </c>
      <c r="H59" s="4">
        <f>SUMIF(J13:J58,"4",I13:I58)</f>
        <v>0</v>
      </c>
      <c r="I59" s="4">
        <f>SUMIF(J13:J58,"5",I13:I58)</f>
        <v>0</v>
      </c>
      <c r="K59" s="4">
        <f>SUMIF(J13:J58,"3",K13:K58)</f>
        <v>0</v>
      </c>
      <c r="L59" s="4">
        <f>SUMIF(J13:J58,"3",L13:L58)</f>
        <v>0</v>
      </c>
      <c r="M59" s="4">
        <f>SUMIF(J13:J58,"3",M13:M58)</f>
        <v>0</v>
      </c>
      <c r="N59" s="4">
        <f>SUMIF(J13:J58,"4",N13:N58)</f>
        <v>0</v>
      </c>
      <c r="O59" s="4">
        <f>SUMIF(J13:J58,"4",O13:O58)</f>
        <v>0</v>
      </c>
      <c r="P59" s="4">
        <f>SUMIF(J13:J58,"4",P13:P58)</f>
        <v>0</v>
      </c>
      <c r="Q59" s="4">
        <f>SUMIF(J13:J58,"4",Q13:Q58)</f>
        <v>0</v>
      </c>
      <c r="R59" s="4">
        <f>SUMIF(J13:J58,"4",R13:R58)</f>
        <v>0</v>
      </c>
      <c r="S59" s="4">
        <f>SUMIF(J13:J58,"4",S13:S58)</f>
        <v>0</v>
      </c>
    </row>
    <row r="60" spans="1:19" hidden="1" x14ac:dyDescent="0.25">
      <c r="B60" s="42" t="s">
        <v>52</v>
      </c>
    </row>
    <row r="61" spans="1:19" hidden="1" x14ac:dyDescent="0.25">
      <c r="B61" s="42" t="s">
        <v>53</v>
      </c>
      <c r="G61" s="4">
        <f>$K$59*1</f>
        <v>0</v>
      </c>
    </row>
    <row r="62" spans="1:19" hidden="1" x14ac:dyDescent="0.25">
      <c r="B62" s="42" t="s">
        <v>54</v>
      </c>
      <c r="G62" s="4">
        <f>$L$59*1</f>
        <v>0</v>
      </c>
    </row>
    <row r="63" spans="1:19" hidden="1" x14ac:dyDescent="0.25">
      <c r="B63" s="42" t="s">
        <v>55</v>
      </c>
      <c r="G63" s="4">
        <f>G59-G61-G62</f>
        <v>0</v>
      </c>
    </row>
    <row r="64" spans="1:19" hidden="1" x14ac:dyDescent="0.25">
      <c r="B64" s="42" t="s">
        <v>56</v>
      </c>
      <c r="E64" s="4">
        <f>IF("G"="Nu",0*1,0)</f>
        <v>0</v>
      </c>
      <c r="I64" s="4">
        <f>E64</f>
        <v>0</v>
      </c>
    </row>
    <row r="65" spans="2:9" hidden="1" x14ac:dyDescent="0.25">
      <c r="B65" s="42" t="s">
        <v>57</v>
      </c>
      <c r="D65" s="43" t="str">
        <f>CONCATENATE(TEXT(0,REPLACE("#.####",2,1,"."))," x")</f>
        <v>. x</v>
      </c>
      <c r="E65" s="4">
        <f>IF("G"="Nu",0*1,0)</f>
        <v>0</v>
      </c>
      <c r="I65" s="4">
        <f>E65*0</f>
        <v>0</v>
      </c>
    </row>
    <row r="66" spans="2:9" x14ac:dyDescent="0.25">
      <c r="B66" s="42" t="s">
        <v>58</v>
      </c>
      <c r="E66" s="4">
        <f>0</f>
        <v>0</v>
      </c>
      <c r="F66" s="4">
        <f>0</f>
        <v>0</v>
      </c>
      <c r="G66" s="4">
        <f>0</f>
        <v>0</v>
      </c>
      <c r="H66" s="4">
        <f>IF(H59=0,1,H77/H59)</f>
        <v>1</v>
      </c>
    </row>
    <row r="67" spans="2:9" x14ac:dyDescent="0.25">
      <c r="B67" s="44" t="s">
        <v>59</v>
      </c>
      <c r="C67" s="45"/>
      <c r="D67" s="46"/>
      <c r="E67" s="47"/>
      <c r="F67" s="47"/>
      <c r="G67" s="48"/>
      <c r="H67" s="37"/>
      <c r="I67" s="49"/>
    </row>
    <row r="68" spans="2:9" hidden="1" x14ac:dyDescent="0.25">
      <c r="B68" s="50" t="str">
        <f>CONCATENATE("  ","Impozit manopera        ")</f>
        <v xml:space="preserve">  Impozit manopera        </v>
      </c>
      <c r="D68" s="43">
        <f>0</f>
        <v>0</v>
      </c>
      <c r="F68" s="4">
        <f>F59*F66*D68</f>
        <v>0</v>
      </c>
      <c r="I68" s="51">
        <f>F68</f>
        <v>0</v>
      </c>
    </row>
    <row r="69" spans="2:9" x14ac:dyDescent="0.25">
      <c r="B69" s="50" t="str">
        <f>CONCATENATE("  ","C.A.S.                  ")</f>
        <v xml:space="preserve">  C.A.S.                  </v>
      </c>
      <c r="D69" s="43">
        <f>0</f>
        <v>0</v>
      </c>
      <c r="F69" s="4">
        <f>(F59*F66+F68)*D69</f>
        <v>0</v>
      </c>
      <c r="I69" s="4">
        <f>F69</f>
        <v>0</v>
      </c>
    </row>
    <row r="70" spans="2:9" x14ac:dyDescent="0.25">
      <c r="B70" s="50" t="str">
        <f>CONCATENATE("  ","C.A.S.S.                ")</f>
        <v xml:space="preserve">  C.A.S.S.                </v>
      </c>
      <c r="D70" s="43">
        <f>0</f>
        <v>0</v>
      </c>
      <c r="F70" s="4">
        <f>(F59*F66+F68)*D70</f>
        <v>0</v>
      </c>
      <c r="I70" s="4">
        <f>F70</f>
        <v>0</v>
      </c>
    </row>
    <row r="71" spans="2:9" x14ac:dyDescent="0.25">
      <c r="B71" s="50" t="str">
        <f>CONCATENATE("  ","Aj.somaj                ")</f>
        <v xml:space="preserve">  Aj.somaj                </v>
      </c>
      <c r="D71" s="43">
        <f>0</f>
        <v>0</v>
      </c>
      <c r="F71" s="4">
        <f>(F59*F66+F68)*D71</f>
        <v>0</v>
      </c>
      <c r="I71" s="4">
        <f>F71</f>
        <v>0</v>
      </c>
    </row>
    <row r="72" spans="2:9" x14ac:dyDescent="0.25">
      <c r="B72" s="50" t="str">
        <f>CONCATENATE("  ","Acc. munca, boli profes.")</f>
        <v xml:space="preserve">  Acc. munca, boli profes.</v>
      </c>
      <c r="D72" s="43">
        <f>0</f>
        <v>0</v>
      </c>
      <c r="F72" s="4">
        <f>(F59*F66+F68)*D72</f>
        <v>0</v>
      </c>
      <c r="I72" s="4">
        <f>F72</f>
        <v>0</v>
      </c>
    </row>
    <row r="73" spans="2:9" x14ac:dyDescent="0.25">
      <c r="B73" s="50" t="str">
        <f>CONCATENATE("  ","Contr.Concedii Medicale ")</f>
        <v xml:space="preserve">  Contr.Concedii Medicale </v>
      </c>
      <c r="D73" s="43">
        <f>0</f>
        <v>0</v>
      </c>
      <c r="F73" s="4">
        <f>(F59*F66+F68)*D73</f>
        <v>0</v>
      </c>
      <c r="I73" s="4">
        <f>F73</f>
        <v>0</v>
      </c>
    </row>
    <row r="74" spans="2:9" x14ac:dyDescent="0.25">
      <c r="B74" s="50" t="str">
        <f>CONCATENATE("  ","Comision ITM            ")</f>
        <v xml:space="preserve">  Comision ITM            </v>
      </c>
      <c r="D74" s="43">
        <f>0</f>
        <v>0</v>
      </c>
      <c r="F74" s="4">
        <f>(F59*F66+F68)*D74</f>
        <v>0</v>
      </c>
      <c r="I74" s="4">
        <f>F74</f>
        <v>0</v>
      </c>
    </row>
    <row r="75" spans="2:9" x14ac:dyDescent="0.25">
      <c r="B75" s="50" t="str">
        <f>CONCATENATE("  ","Fond garantare salarii  ")</f>
        <v xml:space="preserve">  Fond garantare salarii  </v>
      </c>
      <c r="D75" s="43">
        <f>0</f>
        <v>0</v>
      </c>
      <c r="F75" s="4">
        <f>(F59*F66+F68)*D75</f>
        <v>0</v>
      </c>
      <c r="I75" s="4">
        <f>F75</f>
        <v>0</v>
      </c>
    </row>
    <row r="76" spans="2:9" hidden="1" x14ac:dyDescent="0.25">
      <c r="B76" s="50" t="str">
        <f>CONCATENATE("  ","Chelt.tr.aprov.,depozit.")</f>
        <v xml:space="preserve">  Chelt.tr.aprov.,depozit.</v>
      </c>
      <c r="D76" s="43">
        <f>0</f>
        <v>0</v>
      </c>
      <c r="E76" s="4">
        <f>(E59+I64+I65)*E66*D76</f>
        <v>0</v>
      </c>
      <c r="I76" s="4">
        <f>E76</f>
        <v>0</v>
      </c>
    </row>
    <row r="77" spans="2:9" x14ac:dyDescent="0.25">
      <c r="B77" s="44" t="s">
        <v>60</v>
      </c>
      <c r="C77" s="45"/>
      <c r="D77" s="46"/>
      <c r="E77" s="49">
        <f>(E59+I64+I65)*E66+E76</f>
        <v>0</v>
      </c>
      <c r="F77" s="49">
        <f>F59*F66+F68+F69+F70+F71+F72+F73+F74+F75</f>
        <v>0</v>
      </c>
      <c r="G77" s="49">
        <f>G59*G66</f>
        <v>0</v>
      </c>
      <c r="H77" s="49">
        <f>($N$59*0+$O$59*0+$P$59*0)*1</f>
        <v>0</v>
      </c>
      <c r="I77" s="49">
        <f>SUM(E77:H77)</f>
        <v>0</v>
      </c>
    </row>
    <row r="78" spans="2:9" x14ac:dyDescent="0.25">
      <c r="B78" s="44" t="s">
        <v>61</v>
      </c>
      <c r="C78" s="45"/>
      <c r="D78" s="52">
        <f>0</f>
        <v>0</v>
      </c>
      <c r="E78" s="47" t="s">
        <v>62</v>
      </c>
      <c r="F78" s="47"/>
      <c r="G78" s="48"/>
      <c r="H78" s="37"/>
      <c r="I78" s="49">
        <f>I77*D78</f>
        <v>0</v>
      </c>
    </row>
    <row r="79" spans="2:9" x14ac:dyDescent="0.25">
      <c r="B79" s="44" t="s">
        <v>63</v>
      </c>
      <c r="C79" s="45"/>
      <c r="D79" s="52">
        <f>0</f>
        <v>0</v>
      </c>
      <c r="E79" s="47" t="s">
        <v>64</v>
      </c>
      <c r="F79" s="47"/>
      <c r="G79" s="48"/>
      <c r="H79" s="37"/>
      <c r="I79" s="49">
        <f>(I77+I78)*D79</f>
        <v>0</v>
      </c>
    </row>
    <row r="80" spans="2:9" hidden="1" x14ac:dyDescent="0.25">
      <c r="B80" s="42" t="s">
        <v>56</v>
      </c>
      <c r="D80" s="47" t="str">
        <f>CONCATENATE(TEXT(0,REPLACE("#.####",2,1,"."))," x")</f>
        <v>. x</v>
      </c>
      <c r="E80" s="4">
        <f>IF("G"="Nu",0*1,0)</f>
        <v>0</v>
      </c>
      <c r="I80" s="4">
        <f>E80*0</f>
        <v>0</v>
      </c>
    </row>
    <row r="81" spans="1:9" hidden="1" x14ac:dyDescent="0.25">
      <c r="B81" s="42" t="s">
        <v>57</v>
      </c>
      <c r="D81" s="43" t="str">
        <f>CONCATENATE(TEXT(0,REPLACE("#.####",2,1,"."))," x ",TEXT(0,REPLACE("#.####",2,1,"."))," x")</f>
        <v>. x . x</v>
      </c>
      <c r="E81" s="4">
        <f>IF("G"="Nu",0*1,0)</f>
        <v>0</v>
      </c>
      <c r="I81" s="4">
        <f>E81*0*0</f>
        <v>0</v>
      </c>
    </row>
    <row r="82" spans="1:9" x14ac:dyDescent="0.25">
      <c r="B82" s="44" t="s">
        <v>65</v>
      </c>
      <c r="C82" s="45"/>
      <c r="D82" s="54" t="s">
        <v>66</v>
      </c>
      <c r="E82" s="47"/>
      <c r="F82" s="47"/>
      <c r="G82" s="48"/>
      <c r="H82" s="37"/>
      <c r="I82" s="49">
        <f>I77+I78+I79+I80+I81</f>
        <v>0</v>
      </c>
    </row>
    <row r="83" spans="1:9" x14ac:dyDescent="0.25">
      <c r="B83" s="53"/>
      <c r="C83" s="45"/>
      <c r="D83" s="46"/>
      <c r="E83" s="47"/>
      <c r="F83" s="47"/>
      <c r="G83" s="48"/>
      <c r="H83" s="37"/>
      <c r="I83" s="49"/>
    </row>
    <row r="85" spans="1:9" x14ac:dyDescent="0.25">
      <c r="A85" s="62" t="s">
        <v>424</v>
      </c>
    </row>
    <row r="86" spans="1:9" x14ac:dyDescent="0.25">
      <c r="A86" s="62" t="s">
        <v>425</v>
      </c>
    </row>
  </sheetData>
  <mergeCells count="27">
    <mergeCell ref="A53:I53"/>
    <mergeCell ref="A56:G57"/>
    <mergeCell ref="A58:G58"/>
    <mergeCell ref="A41:G41"/>
    <mergeCell ref="A42:I42"/>
    <mergeCell ref="A45:G46"/>
    <mergeCell ref="A47:G47"/>
    <mergeCell ref="A50:G51"/>
    <mergeCell ref="A52:G52"/>
    <mergeCell ref="A29:I29"/>
    <mergeCell ref="A32:G33"/>
    <mergeCell ref="A34:G34"/>
    <mergeCell ref="A35:I35"/>
    <mergeCell ref="A36:I36"/>
    <mergeCell ref="A39:G40"/>
    <mergeCell ref="A17:G17"/>
    <mergeCell ref="A20:G21"/>
    <mergeCell ref="A22:G22"/>
    <mergeCell ref="A23:I23"/>
    <mergeCell ref="A26:G27"/>
    <mergeCell ref="A28:G28"/>
    <mergeCell ref="A1:D1"/>
    <mergeCell ref="A2:I2"/>
    <mergeCell ref="A4:I4"/>
    <mergeCell ref="A5:I5"/>
    <mergeCell ref="A6:H6"/>
    <mergeCell ref="A15:G1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O.OB05 D.CAT33</vt:lpstr>
      <vt:lpstr>O.OB05 D.CAT34</vt:lpstr>
      <vt:lpstr>O.OB05 D.CAT35</vt:lpstr>
      <vt:lpstr>O.OB05 D.CAT36</vt:lpstr>
      <vt:lpstr>O.OB05 D.CAT37</vt:lpstr>
      <vt:lpstr>O.OB05 D.CAT38</vt:lpstr>
      <vt:lpstr>O.OB05 D.CAT39</vt:lpstr>
      <vt:lpstr>O.OB05 D.CAT40</vt:lpstr>
      <vt:lpstr>O.OB05 D.CAT41</vt:lpstr>
      <vt:lpstr>O.OB05 D.CAT42</vt:lpstr>
      <vt:lpstr>O.OB05 D.CAT43</vt:lpstr>
      <vt:lpstr>O.OB05 D.CAT44</vt:lpstr>
      <vt:lpstr>'O.OB05 D.CAT33'!Print_Titles</vt:lpstr>
      <vt:lpstr>'O.OB05 D.CAT34'!Print_Titles</vt:lpstr>
      <vt:lpstr>'O.OB05 D.CAT35'!Print_Titles</vt:lpstr>
      <vt:lpstr>'O.OB05 D.CAT36'!Print_Titles</vt:lpstr>
      <vt:lpstr>'O.OB05 D.CAT37'!Print_Titles</vt:lpstr>
      <vt:lpstr>'O.OB05 D.CAT38'!Print_Titles</vt:lpstr>
      <vt:lpstr>'O.OB05 D.CAT39'!Print_Titles</vt:lpstr>
      <vt:lpstr>'O.OB05 D.CAT40'!Print_Titles</vt:lpstr>
      <vt:lpstr>'O.OB05 D.CAT41'!Print_Titles</vt:lpstr>
      <vt:lpstr>'O.OB05 D.CAT42'!Print_Titles</vt:lpstr>
      <vt:lpstr>'O.OB05 D.CAT43'!Print_Titles</vt:lpstr>
      <vt:lpstr>'O.OB05 D.CAT44'!Print_Titles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2018-08-08T18:20:17Z</dcterms:created>
  <dcterms:modified xsi:type="dcterms:W3CDTF">2018-08-08T18:21:34Z</dcterms:modified>
</cp:coreProperties>
</file>