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895"/>
  </bookViews>
  <sheets>
    <sheet name="O.OB06 D.CAT01" sheetId="1" r:id="rId1"/>
  </sheets>
  <definedNames>
    <definedName name="_xlnm.Print_Titles" localSheetId="0">'O.OB06 D.CAT01'!$7:$12</definedName>
  </definedNames>
  <calcPr calcId="145621"/>
</workbook>
</file>

<file path=xl/calcChain.xml><?xml version="1.0" encoding="utf-8"?>
<calcChain xmlns="http://schemas.openxmlformats.org/spreadsheetml/2006/main">
  <c r="I178" i="1" l="1"/>
  <c r="E178" i="1"/>
  <c r="D178" i="1"/>
  <c r="I177" i="1"/>
  <c r="E177" i="1"/>
  <c r="D177" i="1"/>
  <c r="D176" i="1"/>
  <c r="D175" i="1"/>
  <c r="H174" i="1"/>
  <c r="G174" i="1"/>
  <c r="D173" i="1"/>
  <c r="B173" i="1"/>
  <c r="F172" i="1"/>
  <c r="I172" i="1" s="1"/>
  <c r="D172" i="1"/>
  <c r="B172" i="1"/>
  <c r="D171" i="1"/>
  <c r="B171" i="1"/>
  <c r="F170" i="1"/>
  <c r="I170" i="1" s="1"/>
  <c r="D170" i="1"/>
  <c r="B170" i="1"/>
  <c r="D169" i="1"/>
  <c r="B169" i="1"/>
  <c r="F168" i="1"/>
  <c r="I168" i="1" s="1"/>
  <c r="D168" i="1"/>
  <c r="B168" i="1"/>
  <c r="D167" i="1"/>
  <c r="B167" i="1"/>
  <c r="F166" i="1"/>
  <c r="I166" i="1" s="1"/>
  <c r="D166" i="1"/>
  <c r="B166" i="1"/>
  <c r="F165" i="1"/>
  <c r="I165" i="1" s="1"/>
  <c r="D165" i="1"/>
  <c r="B165" i="1"/>
  <c r="H163" i="1"/>
  <c r="G163" i="1"/>
  <c r="F163" i="1"/>
  <c r="E163" i="1"/>
  <c r="I162" i="1"/>
  <c r="E162" i="1"/>
  <c r="D162" i="1"/>
  <c r="I161" i="1"/>
  <c r="E161" i="1"/>
  <c r="G160" i="1"/>
  <c r="G159" i="1"/>
  <c r="G158" i="1"/>
  <c r="P156" i="1"/>
  <c r="O156" i="1"/>
  <c r="N156" i="1"/>
  <c r="S156" i="1"/>
  <c r="R156" i="1"/>
  <c r="Q156" i="1"/>
  <c r="M156" i="1"/>
  <c r="L156" i="1"/>
  <c r="K156" i="1"/>
  <c r="I156" i="1"/>
  <c r="H156" i="1"/>
  <c r="G156" i="1"/>
  <c r="F156" i="1"/>
  <c r="E156" i="1"/>
  <c r="G152" i="1"/>
  <c r="F152" i="1"/>
  <c r="D152" i="1"/>
  <c r="G147" i="1"/>
  <c r="F147" i="1"/>
  <c r="D147" i="1"/>
  <c r="G142" i="1"/>
  <c r="F142" i="1"/>
  <c r="D142" i="1"/>
  <c r="G137" i="1"/>
  <c r="F137" i="1"/>
  <c r="D137" i="1"/>
  <c r="G132" i="1"/>
  <c r="F132" i="1"/>
  <c r="D132" i="1"/>
  <c r="G127" i="1"/>
  <c r="F127" i="1"/>
  <c r="D127" i="1"/>
  <c r="G122" i="1"/>
  <c r="F122" i="1"/>
  <c r="D122" i="1"/>
  <c r="G117" i="1"/>
  <c r="F117" i="1"/>
  <c r="D117" i="1"/>
  <c r="G112" i="1"/>
  <c r="F112" i="1"/>
  <c r="D112" i="1"/>
  <c r="G107" i="1"/>
  <c r="F107" i="1"/>
  <c r="D107" i="1"/>
  <c r="G102" i="1"/>
  <c r="F102" i="1"/>
  <c r="D102" i="1"/>
  <c r="G96" i="1"/>
  <c r="F96" i="1"/>
  <c r="D96" i="1"/>
  <c r="G91" i="1"/>
  <c r="F91" i="1"/>
  <c r="D91" i="1"/>
  <c r="G86" i="1"/>
  <c r="F86" i="1"/>
  <c r="D86" i="1"/>
  <c r="G79" i="1"/>
  <c r="F79" i="1"/>
  <c r="D79" i="1"/>
  <c r="G72" i="1"/>
  <c r="F72" i="1"/>
  <c r="D72" i="1"/>
  <c r="G66" i="1"/>
  <c r="F66" i="1"/>
  <c r="D66" i="1"/>
  <c r="G61" i="1"/>
  <c r="F61" i="1"/>
  <c r="D61" i="1"/>
  <c r="G55" i="1"/>
  <c r="F55" i="1"/>
  <c r="D55" i="1"/>
  <c r="G49" i="1"/>
  <c r="F49" i="1"/>
  <c r="D49" i="1"/>
  <c r="G44" i="1"/>
  <c r="F44" i="1"/>
  <c r="D44" i="1"/>
  <c r="G39" i="1"/>
  <c r="F39" i="1"/>
  <c r="D39" i="1"/>
  <c r="G34" i="1"/>
  <c r="F34" i="1"/>
  <c r="D34" i="1"/>
  <c r="G29" i="1"/>
  <c r="F29" i="1"/>
  <c r="D29" i="1"/>
  <c r="G24" i="1"/>
  <c r="F24" i="1"/>
  <c r="D24" i="1"/>
  <c r="G19" i="1"/>
  <c r="F19" i="1"/>
  <c r="D19" i="1"/>
  <c r="G14" i="1"/>
  <c r="F14" i="1"/>
  <c r="D14" i="1"/>
  <c r="F169" i="1" l="1"/>
  <c r="I169" i="1" s="1"/>
  <c r="F167" i="1"/>
  <c r="I167" i="1" s="1"/>
  <c r="F171" i="1"/>
  <c r="I171" i="1" s="1"/>
  <c r="E173" i="1"/>
  <c r="I173" i="1" s="1"/>
  <c r="F174" i="1" l="1"/>
  <c r="E174" i="1"/>
  <c r="I174" i="1" s="1"/>
  <c r="I175" i="1" s="1"/>
  <c r="I176" i="1" s="1"/>
  <c r="I179" i="1" l="1"/>
</calcChain>
</file>

<file path=xl/sharedStrings.xml><?xml version="1.0" encoding="utf-8"?>
<sst xmlns="http://schemas.openxmlformats.org/spreadsheetml/2006/main" count="161" uniqueCount="112">
  <si>
    <t>Formular F3</t>
  </si>
  <si>
    <r>
      <t xml:space="preserve">Obiectiv: L029 </t>
    </r>
    <r>
      <rPr>
        <sz val="10"/>
        <color theme="1"/>
        <rFont val="Calibri"/>
        <family val="2"/>
        <scheme val="minor"/>
      </rPr>
      <t>RESTAURARE ANSAMBLU CASTEL BELDY FAZA P.T.</t>
    </r>
  </si>
  <si>
    <r>
      <t>Contractant:</t>
    </r>
    <r>
      <rPr>
        <sz val="8"/>
        <color theme="1"/>
        <rFont val="Arial"/>
        <family val="2"/>
      </rPr>
      <t xml:space="preserve"> IMPEX ROMCATEL CP SA</t>
    </r>
  </si>
  <si>
    <t>LISTA_x000D_
cu cantitatile de lucrari pe categorii de lucrari</t>
  </si>
  <si>
    <r>
      <t xml:space="preserve">Obiect: OB06 </t>
    </r>
    <r>
      <rPr>
        <sz val="10"/>
        <color theme="1"/>
        <rFont val="Calibri"/>
        <family val="2"/>
        <scheme val="minor"/>
      </rPr>
      <t>ORGANIZARE DE SANTIER</t>
    </r>
  </si>
  <si>
    <t>[ ron ]</t>
  </si>
  <si>
    <r>
      <t xml:space="preserve">Categorie: CAT01 </t>
    </r>
    <r>
      <rPr>
        <sz val="10"/>
        <color theme="1"/>
        <rFont val="Calibri"/>
        <family val="2"/>
        <scheme val="minor"/>
      </rPr>
      <t>ORGANIZARE DE SANTIER</t>
    </r>
  </si>
  <si>
    <t>Nr.</t>
  </si>
  <si>
    <t>Capitol lucrari</t>
  </si>
  <si>
    <t>U/M</t>
  </si>
  <si>
    <t>Cantitatea</t>
  </si>
  <si>
    <t>Pretul unitar</t>
  </si>
  <si>
    <t>Valoare</t>
  </si>
  <si>
    <t>Crt.</t>
  </si>
  <si>
    <t>Simbol</t>
  </si>
  <si>
    <t>a)materiale</t>
  </si>
  <si>
    <t>Denumire resursa</t>
  </si>
  <si>
    <t>b)manopera</t>
  </si>
  <si>
    <t>Observatii</t>
  </si>
  <si>
    <t>c)utilaj</t>
  </si>
  <si>
    <t>Corectii</t>
  </si>
  <si>
    <t>d)transport</t>
  </si>
  <si>
    <t>Liste Anexe</t>
  </si>
  <si>
    <t>Total(a+b+c+d)</t>
  </si>
  <si>
    <t>RPCH27A1     82</t>
  </si>
  <si>
    <t xml:space="preserve">M CUB     </t>
  </si>
  <si>
    <t xml:space="preserve">SCHELETUL MAGAZIILOR SI BARACAM.DIN LEMN EXECUT.DIN LEMN DE RASINOASE ECARISAT *                    </t>
  </si>
  <si>
    <t xml:space="preserve">                                                  </t>
  </si>
  <si>
    <t>RPCH27B1     82</t>
  </si>
  <si>
    <t xml:space="preserve">CAPTUSELI LA PERETI DIN LEMN , SCANDURI RASINOASE                                                   </t>
  </si>
  <si>
    <t xml:space="preserve">ASIM.                                             </t>
  </si>
  <si>
    <t>RPCH01C1     82</t>
  </si>
  <si>
    <t xml:space="preserve">MP        </t>
  </si>
  <si>
    <t>SARP.DIN LEMN RASI.PE ZID.PT.INV.CART.SAU TB CU 1-2 PANTE DIN LEMN ROTUND LA CTII PROVIZ.INCL.FIER.*</t>
  </si>
  <si>
    <t>RPCH10A1     82</t>
  </si>
  <si>
    <t xml:space="preserve">ASTEREALA INVELITORII DIN SCIND.RASIN.DE 24MM EXECUT.CU SCIND.BRUTE LA CONSTR.OBISNUITE *           </t>
  </si>
  <si>
    <t>RPCI01B      02</t>
  </si>
  <si>
    <t xml:space="preserve">INVELITOARE DE CARTON BITUMAT, 1 STRAT,LA CONSTR.EXIS,S&lt;50MP :BATUTA(CUIE)PE ASTER+1ST.SMOALA+NISIP </t>
  </si>
  <si>
    <t>RPCK01A1     82</t>
  </si>
  <si>
    <t xml:space="preserve">STRAT SUPORT PT PARDOSELI DIN BETON B50(ADAOS 20KGCIMENT/MC BETON)CU FATA ZGIRIATA DE 10CM GROSIME  </t>
  </si>
  <si>
    <t>RPCH31C1     82</t>
  </si>
  <si>
    <t>USI DULGHERESTI DIN LEMN RASIN.INCL.FIERARIA DE FIXAR,INCH.DIN SIPCI BRUTE 18X36MM BATUTE IN 2 DIR.*</t>
  </si>
  <si>
    <t>CO08B1       82</t>
  </si>
  <si>
    <t xml:space="preserve">M         </t>
  </si>
  <si>
    <t xml:space="preserve">IMPREJMUIRI DIN SIRMA GHIMPATA FIXATA PE BULUMACI DIN LEMN FOIOASE PLANTATI LA 3M CU 4 RIND SIRMA   </t>
  </si>
  <si>
    <r>
      <t xml:space="preserve">          L:</t>
    </r>
    <r>
      <rPr>
        <i/>
        <sz val="7"/>
        <color theme="1"/>
        <rFont val="Courier New"/>
        <family val="3"/>
      </rPr>
      <t>10165  -0001:2900668     -LEMN ROT CONS RUR NEC FAG  L MIN 1M D SUB MIN18CM S4342</t>
    </r>
  </si>
  <si>
    <t>CD14A1       82</t>
  </si>
  <si>
    <t xml:space="preserve">PERETI DIN PANOURI DE TABLA CUTATA FIXATA PRIN IMPUSCARE CU BOLTURI LA H&lt;6M                         </t>
  </si>
  <si>
    <r>
      <t xml:space="preserve">          L:</t>
    </r>
    <r>
      <rPr>
        <i/>
        <sz val="7"/>
        <color theme="1"/>
        <rFont val="Courier New"/>
        <family val="3"/>
      </rPr>
      <t>10146  -0004:3645095     -PANOU CUTAT ZN. NTR.98  1,25X 750X2000  OL34-1N</t>
    </r>
  </si>
  <si>
    <t>RPCI15A1     82</t>
  </si>
  <si>
    <t xml:space="preserve">INV.DIN TB.ZINC.ONDUL.INCL.DOLII SORT.CU FOI 0,75 MONT.PE PANE MET.CU AJUTORUL AGRAFELOR DIN OTEL * </t>
  </si>
  <si>
    <t>RPED04A1     82</t>
  </si>
  <si>
    <t xml:space="preserve">INLOCUIRE CABLU ENERGIE INSTALAT LIBER SECTIUNEA CONDUCTELOR 6 MMP IN SANTURI CANALE                </t>
  </si>
  <si>
    <r>
      <t xml:space="preserve">          L:</t>
    </r>
    <r>
      <rPr>
        <i/>
        <sz val="7"/>
        <color theme="1"/>
        <rFont val="Courier New"/>
        <family val="3"/>
      </rPr>
      <t>12007  -0012:4802482     -CABLU ENERGIE CYABY     0,6/ 1KV 2X  2,5    U S 8778</t>
    </r>
  </si>
  <si>
    <t>RPEE14A      99</t>
  </si>
  <si>
    <t xml:space="preserve">BUCATA    </t>
  </si>
  <si>
    <t xml:space="preserve">MONT.INTRERUPATOR UNIPOLAR SIMPLU TIP 1- SIMBOL 0158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</si>
  <si>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EL03F  -0008:7319034     -DOZA PATRATA</t>
    </r>
  </si>
  <si>
    <r>
      <t xml:space="preserve">          L:</t>
    </r>
    <r>
      <rPr>
        <i/>
        <sz val="7"/>
        <color theme="1"/>
        <rFont val="Courier New"/>
        <family val="3"/>
      </rPr>
      <t>EL18K  -0087:5501944     -INTRERUPATOR AUTOMAT MONOPOLAR 380V  6AEA      COD 3120</t>
    </r>
  </si>
  <si>
    <t>RPEE17C      99</t>
  </si>
  <si>
    <t xml:space="preserve">INLOCUIRE PRIZA DUBLA FARA CP SIMBOL 0231        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</si>
  <si>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EL18M  -0121:5536171     -PRIZA BIPOL.CAPAC AMINOPL      250V  10A MONTAJ INGROP.</t>
    </r>
  </si>
  <si>
    <t>RPEF02A1     82</t>
  </si>
  <si>
    <t xml:space="preserve">INLOCUIRE CORP ILUMINAT SIMPLU CU DULIE TIP OBISNUI  DIN BACHELITA NIPLU SI INEL                    </t>
  </si>
  <si>
    <t>RPEF04A1     82</t>
  </si>
  <si>
    <t xml:space="preserve">INLOCUIRE ARMATURA GLOB DE STICLA TIP ETANSE DE PLAFON PT LAMPA DE 60W PE DIBLURI DE LEMN           </t>
  </si>
  <si>
    <t>RPEG01A1     82</t>
  </si>
  <si>
    <t xml:space="preserve">INLOCUIT TABL ELECT PE PLACA MARMURA PE PERETE SAU IN NISE SUPRAFATA PLACA PINA LA 0,15 MP          </t>
  </si>
  <si>
    <r>
      <t xml:space="preserve">          L:</t>
    </r>
    <r>
      <rPr>
        <i/>
        <sz val="7"/>
        <color theme="1"/>
        <rFont val="Courier New"/>
        <family val="3"/>
      </rPr>
      <t>12061  -0001:7349003     -TABLOU DISTRIBUTIE TIP INCHIS C2S   STAS 5358-56</t>
    </r>
  </si>
  <si>
    <t>YC01         82</t>
  </si>
  <si>
    <t xml:space="preserve">LEI       </t>
  </si>
  <si>
    <t xml:space="preserve">PANOU PREZENTARE LUCRARE INTEGRAL POLICROMIE  -2 BUC                                                </t>
  </si>
  <si>
    <t>YB01         82</t>
  </si>
  <si>
    <t xml:space="preserve">BARACA METALICA  TIP CONTAINER- BIROURI, VESTIARE             -   6  BUC.X 16 LUNI                  </t>
  </si>
  <si>
    <t xml:space="preserve">PICHET INCENDIU DOTAT COMPLET + LADA NISIP - 2 BUC.                                                 </t>
  </si>
  <si>
    <t xml:space="preserve">CABINA WC ECOLOGICA  - 4 BUC.X16 LUNI                                                     $         </t>
  </si>
  <si>
    <t>TSG02A1      82</t>
  </si>
  <si>
    <t xml:space="preserve">SUTE MP   </t>
  </si>
  <si>
    <t xml:space="preserve">CURATAREA TERENULUI DE IARBA SI BURUIENI                                                            </t>
  </si>
  <si>
    <t>TSC19C1      82</t>
  </si>
  <si>
    <t xml:space="preserve">SUTE MC   </t>
  </si>
  <si>
    <t xml:space="preserve">SAPAT.CU BULDOZ.PE TRACT.81-180CP INCL.IMPING.PAMINTULUI LA 10 M TEREN CAT.3                        </t>
  </si>
  <si>
    <t>TRI1AA01F3   82</t>
  </si>
  <si>
    <t xml:space="preserve">TONE      </t>
  </si>
  <si>
    <t>INCARCAREA MATERIALELOR,GRUPA A-GRELE SI MARUNTE,PRIN TRAN.PINA LA 10M RAMPA SAU TEREN-AUTO CATEG.3$</t>
  </si>
  <si>
    <t>TRA01A10P    82</t>
  </si>
  <si>
    <t>TRANSPORTUL RUTIER AL PAMINTULUI SAU MOLOZULUI CU AUTOBASCULANTA DIST.=10 KM                       $</t>
  </si>
  <si>
    <t>TSD07D1      82</t>
  </si>
  <si>
    <t xml:space="preserve">COMPACTAREA UMPLUT.CU RULOU COMPRESOR 10-12T.EXCL.UDAREA PAM.NECOEZ.GRAD.COMACT. 100  %             </t>
  </si>
  <si>
    <t>DA06A1       82</t>
  </si>
  <si>
    <t xml:space="preserve">STRAT AGREG NAT(BALAST)CILINDR CU FUNCT REZIST FILTRANT IZOL AERISIRE ANTCAP CU ASTERNERE MANUALA   </t>
  </si>
  <si>
    <t xml:space="preserve">7588843        </t>
  </si>
  <si>
    <t xml:space="preserve">CALORIFER ELECTRIC                                                                                  </t>
  </si>
  <si>
    <t>Cheltuieli directe</t>
  </si>
  <si>
    <t xml:space="preserve">  din care utilaje</t>
  </si>
  <si>
    <t xml:space="preserve">  - Vut termice</t>
  </si>
  <si>
    <t xml:space="preserve">  - Vut electrice</t>
  </si>
  <si>
    <t xml:space="preserve">  - Vut altele</t>
  </si>
  <si>
    <t xml:space="preserve"> Material beneficiar</t>
  </si>
  <si>
    <t xml:space="preserve"> Mat. demontat-remont.</t>
  </si>
  <si>
    <t>Factor multiplicare</t>
  </si>
  <si>
    <t>Alte cheltuieli directe</t>
  </si>
  <si>
    <t>TOTAL CHELT. DIRECTE</t>
  </si>
  <si>
    <t>Cheltuieli indirecte    Io =</t>
  </si>
  <si>
    <t>x To</t>
  </si>
  <si>
    <t>Profit                  Po =</t>
  </si>
  <si>
    <t>x (To+Io)</t>
  </si>
  <si>
    <t>TOTAL GENERAL categorie Vo =</t>
  </si>
  <si>
    <t>To+Io+Po</t>
  </si>
  <si>
    <t/>
  </si>
  <si>
    <t xml:space="preserve">                                                    PROIECTANT</t>
  </si>
  <si>
    <t xml:space="preserve">                                              IMPEX ROMCATEL CP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</si>
</sst>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scheme val="minor"/>
    </font>
    <font>
      <i/>
      <sz val="8"/>
      <color theme="1"/>
      <name val="Courier New"/>
      <family val="3"/>
    </font>
    <font>
      <b/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Lucida Handwriting"/>
      <family val="4"/>
    </font>
    <font>
      <i/>
      <sz val="7"/>
      <color theme="1"/>
      <name val="Courier New"/>
      <family val="3"/>
    </font>
    <font>
      <b/>
      <sz val="9"/>
      <color theme="1"/>
      <name val="Courier New"/>
      <family val="3"/>
    </font>
    <font>
      <sz val="11"/>
      <color theme="1"/>
      <name val="Courier New"/>
      <family val="3"/>
    </font>
    <font>
      <b/>
      <i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</borders>
  <cellStyleXfs count="22">
    <xf numFmtId="0" fontId="0" fillId="0" borderId="0"/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left" vertical="center" wrapText="1"/>
    </xf>
    <xf numFmtId="49" fontId="4" fillId="0" borderId="0" applyFill="0" applyBorder="0" applyProtection="0">
      <alignment horizontal="center" vertical="center" wrapText="1"/>
    </xf>
    <xf numFmtId="0" fontId="6" fillId="0" borderId="0" applyNumberFormat="0" applyFill="0" applyBorder="0" applyProtection="0">
      <alignment horizontal="center"/>
    </xf>
    <xf numFmtId="49" fontId="6" fillId="0" borderId="0" applyFill="0" applyBorder="0" applyProtection="0">
      <alignment horizontal="center" vertical="center"/>
    </xf>
    <xf numFmtId="49" fontId="6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 wrapText="1"/>
    </xf>
    <xf numFmtId="49" fontId="7" fillId="0" borderId="0" applyFill="0" applyBorder="0" applyProtection="0">
      <alignment horizontal="left" vertical="center"/>
    </xf>
    <xf numFmtId="164" fontId="6" fillId="0" borderId="0" applyFill="0" applyBorder="0" applyProtection="0">
      <alignment horizontal="right" vertical="center"/>
    </xf>
    <xf numFmtId="4" fontId="6" fillId="0" borderId="0" applyFill="0" applyBorder="0" applyProtection="0">
      <alignment horizontal="center" vertical="center"/>
    </xf>
    <xf numFmtId="164" fontId="6" fillId="0" borderId="0" applyFill="0" applyBorder="0" applyProtection="0">
      <alignment vertical="center"/>
    </xf>
    <xf numFmtId="165" fontId="7" fillId="0" borderId="0" applyFill="0" applyBorder="0" applyProtection="0">
      <alignment horizontal="right" vertical="center"/>
    </xf>
    <xf numFmtId="164" fontId="5" fillId="0" borderId="0" applyFill="0" applyBorder="0" applyProtection="0">
      <alignment vertical="center"/>
    </xf>
    <xf numFmtId="49" fontId="8" fillId="0" borderId="0" applyFill="0" applyBorder="0" applyProtection="0">
      <alignment horizontal="left"/>
    </xf>
    <xf numFmtId="165" fontId="9" fillId="0" borderId="0" applyFill="0" applyBorder="0" applyAlignment="0" applyProtection="0">
      <alignment vertical="center"/>
    </xf>
    <xf numFmtId="166" fontId="6" fillId="0" borderId="0" applyFill="0" applyBorder="0" applyAlignment="0" applyProtection="0"/>
    <xf numFmtId="164" fontId="5" fillId="0" borderId="0" applyFill="0" applyBorder="0" applyAlignment="0" applyProtection="0"/>
    <xf numFmtId="166" fontId="5" fillId="0" borderId="0" applyFill="0" applyBorder="0" applyAlignment="0" applyProtection="0"/>
    <xf numFmtId="4" fontId="5" fillId="0" borderId="0" applyFill="0" applyBorder="0" applyAlignment="0" applyProtection="0"/>
    <xf numFmtId="167" fontId="6" fillId="0" borderId="0" applyFill="0" applyBorder="0" applyProtection="0">
      <alignment horizontal="right"/>
    </xf>
    <xf numFmtId="49" fontId="6" fillId="0" borderId="0" applyFill="0" applyBorder="0" applyProtection="0"/>
  </cellStyleXfs>
  <cellXfs count="62">
    <xf numFmtId="0" fontId="0" fillId="0" borderId="0" xfId="0"/>
    <xf numFmtId="49" fontId="10" fillId="0" borderId="0" xfId="0" applyNumberFormat="1" applyFont="1"/>
    <xf numFmtId="49" fontId="6" fillId="0" borderId="0" xfId="5">
      <alignment horizontal="center" vertical="center"/>
    </xf>
    <xf numFmtId="49" fontId="6" fillId="0" borderId="0" xfId="6">
      <alignment horizontal="left" vertical="center" wrapText="1"/>
    </xf>
    <xf numFmtId="164" fontId="6" fillId="0" borderId="0" xfId="9">
      <alignment horizontal="right" vertical="center"/>
    </xf>
    <xf numFmtId="49" fontId="7" fillId="0" borderId="0" xfId="8">
      <alignment horizontal="left" vertical="center"/>
    </xf>
    <xf numFmtId="164" fontId="6" fillId="0" borderId="0" xfId="11">
      <alignment vertical="center"/>
    </xf>
    <xf numFmtId="164" fontId="5" fillId="0" borderId="0" xfId="13">
      <alignment vertical="center"/>
    </xf>
    <xf numFmtId="49" fontId="13" fillId="0" borderId="0" xfId="0" applyNumberFormat="1" applyFont="1" applyAlignment="1">
      <alignment horizontal="left"/>
    </xf>
    <xf numFmtId="49" fontId="6" fillId="0" borderId="0" xfId="5" applyFont="1">
      <alignment horizontal="center" vertical="center"/>
    </xf>
    <xf numFmtId="49" fontId="6" fillId="0" borderId="0" xfId="6" applyFont="1">
      <alignment horizontal="left" vertical="center" wrapText="1"/>
    </xf>
    <xf numFmtId="49" fontId="9" fillId="0" borderId="0" xfId="8" applyFont="1">
      <alignment horizontal="left" vertical="center"/>
    </xf>
    <xf numFmtId="0" fontId="1" fillId="0" borderId="0" xfId="0" applyFont="1"/>
    <xf numFmtId="164" fontId="6" fillId="0" borderId="0" xfId="11" applyFont="1">
      <alignment vertical="center"/>
    </xf>
    <xf numFmtId="164" fontId="6" fillId="0" borderId="0" xfId="13" applyFont="1">
      <alignment vertical="center"/>
    </xf>
    <xf numFmtId="164" fontId="6" fillId="0" borderId="0" xfId="9" applyFont="1">
      <alignment horizontal="right" vertical="center"/>
    </xf>
    <xf numFmtId="49" fontId="10" fillId="0" borderId="1" xfId="0" applyNumberFormat="1" applyFont="1" applyBorder="1"/>
    <xf numFmtId="49" fontId="6" fillId="0" borderId="1" xfId="5" applyFont="1" applyBorder="1">
      <alignment horizontal="center" vertical="center"/>
    </xf>
    <xf numFmtId="49" fontId="6" fillId="0" borderId="1" xfId="6" applyFont="1" applyBorder="1">
      <alignment horizontal="left" vertical="center" wrapText="1"/>
    </xf>
    <xf numFmtId="49" fontId="9" fillId="0" borderId="1" xfId="8" applyFont="1" applyBorder="1">
      <alignment horizontal="left" vertical="center"/>
    </xf>
    <xf numFmtId="0" fontId="1" fillId="0" borderId="1" xfId="0" applyFont="1" applyBorder="1"/>
    <xf numFmtId="164" fontId="6" fillId="0" borderId="1" xfId="11" applyFont="1" applyBorder="1">
      <alignment vertical="center"/>
    </xf>
    <xf numFmtId="164" fontId="6" fillId="0" borderId="1" xfId="13" applyFont="1" applyBorder="1">
      <alignment vertical="center"/>
    </xf>
    <xf numFmtId="164" fontId="6" fillId="0" borderId="1" xfId="9" applyFont="1" applyBorder="1">
      <alignment horizontal="right" vertical="center"/>
    </xf>
    <xf numFmtId="49" fontId="6" fillId="0" borderId="1" xfId="5" applyBorder="1">
      <alignment horizontal="center" vertical="center"/>
    </xf>
    <xf numFmtId="49" fontId="6" fillId="0" borderId="1" xfId="6" applyBorder="1">
      <alignment horizontal="left" vertical="center" wrapText="1"/>
    </xf>
    <xf numFmtId="49" fontId="7" fillId="0" borderId="1" xfId="8" applyBorder="1">
      <alignment horizontal="left" vertical="center"/>
    </xf>
    <xf numFmtId="0" fontId="0" fillId="0" borderId="1" xfId="0" applyBorder="1"/>
    <xf numFmtId="164" fontId="6" fillId="0" borderId="1" xfId="11" applyBorder="1">
      <alignment vertical="center"/>
    </xf>
    <xf numFmtId="164" fontId="5" fillId="0" borderId="1" xfId="13" applyBorder="1">
      <alignment vertical="center"/>
    </xf>
    <xf numFmtId="164" fontId="6" fillId="0" borderId="1" xfId="9" applyBorder="1">
      <alignment horizontal="right" vertical="center"/>
    </xf>
    <xf numFmtId="165" fontId="7" fillId="0" borderId="0" xfId="12">
      <alignment horizontal="right" vertical="center"/>
    </xf>
    <xf numFmtId="164" fontId="5" fillId="0" borderId="2" xfId="13" applyBorder="1">
      <alignment vertical="center"/>
    </xf>
    <xf numFmtId="164" fontId="5" fillId="0" borderId="4" xfId="13" applyBorder="1">
      <alignment vertical="center"/>
    </xf>
    <xf numFmtId="164" fontId="6" fillId="0" borderId="3" xfId="9" applyBorder="1">
      <alignment horizontal="right" vertical="center"/>
    </xf>
    <xf numFmtId="164" fontId="5" fillId="0" borderId="6" xfId="13" applyBorder="1">
      <alignment vertical="center"/>
    </xf>
    <xf numFmtId="164" fontId="6" fillId="0" borderId="5" xfId="9" applyBorder="1">
      <alignment horizontal="right" vertical="center"/>
    </xf>
    <xf numFmtId="49" fontId="16" fillId="0" borderId="0" xfId="21" applyFont="1"/>
    <xf numFmtId="167" fontId="6" fillId="0" borderId="0" xfId="20">
      <alignment horizontal="right"/>
    </xf>
    <xf numFmtId="49" fontId="16" fillId="0" borderId="2" xfId="21" applyFont="1" applyBorder="1"/>
    <xf numFmtId="49" fontId="6" fillId="0" borderId="2" xfId="6" applyBorder="1">
      <alignment horizontal="left" vertical="center" wrapText="1"/>
    </xf>
    <xf numFmtId="49" fontId="7" fillId="0" borderId="2" xfId="8" applyBorder="1">
      <alignment horizontal="left" vertical="center"/>
    </xf>
    <xf numFmtId="0" fontId="0" fillId="0" borderId="2" xfId="0" applyBorder="1"/>
    <xf numFmtId="164" fontId="6" fillId="0" borderId="2" xfId="11" applyBorder="1">
      <alignment vertical="center"/>
    </xf>
    <xf numFmtId="164" fontId="6" fillId="0" borderId="2" xfId="9" applyBorder="1">
      <alignment horizontal="right" vertical="center"/>
    </xf>
    <xf numFmtId="0" fontId="17" fillId="0" borderId="0" xfId="0" applyFont="1"/>
    <xf numFmtId="164" fontId="0" fillId="0" borderId="2" xfId="0" applyNumberFormat="1" applyBorder="1"/>
    <xf numFmtId="167" fontId="6" fillId="0" borderId="2" xfId="20" applyBorder="1">
      <alignment horizontal="right"/>
    </xf>
    <xf numFmtId="0" fontId="0" fillId="0" borderId="4" xfId="0" applyBorder="1"/>
    <xf numFmtId="49" fontId="8" fillId="0" borderId="2" xfId="14" applyBorder="1">
      <alignment horizontal="left"/>
    </xf>
    <xf numFmtId="49" fontId="18" fillId="0" borderId="0" xfId="0" applyNumberFormat="1" applyFont="1" applyAlignment="1"/>
    <xf numFmtId="49" fontId="6" fillId="0" borderId="3" xfId="7" applyBorder="1">
      <alignment horizontal="left" vertical="center" wrapText="1"/>
    </xf>
    <xf numFmtId="49" fontId="10" fillId="0" borderId="3" xfId="0" applyNumberFormat="1" applyFont="1" applyBorder="1"/>
    <xf numFmtId="49" fontId="6" fillId="0" borderId="0" xfId="7">
      <alignment horizontal="left" vertical="center" wrapText="1"/>
    </xf>
    <xf numFmtId="49" fontId="10" fillId="0" borderId="0" xfId="0" applyNumberFormat="1" applyFont="1"/>
    <xf numFmtId="49" fontId="6" fillId="0" borderId="5" xfId="7" applyBorder="1">
      <alignment horizontal="left" vertical="center" wrapText="1"/>
    </xf>
    <xf numFmtId="49" fontId="10" fillId="0" borderId="5" xfId="0" applyNumberFormat="1" applyFont="1" applyBorder="1"/>
    <xf numFmtId="49" fontId="10" fillId="0" borderId="8" xfId="0" applyNumberFormat="1" applyFont="1" applyBorder="1"/>
    <xf numFmtId="49" fontId="10" fillId="0" borderId="7" xfId="0" applyNumberFormat="1" applyFont="1" applyBorder="1"/>
    <xf numFmtId="49" fontId="3" fillId="0" borderId="0" xfId="2">
      <alignment horizontal="left" vertical="center" wrapText="1"/>
    </xf>
    <xf numFmtId="49" fontId="11" fillId="0" borderId="0" xfId="1" applyFont="1">
      <alignment horizontal="left" vertical="center" wrapText="1"/>
    </xf>
    <xf numFmtId="49" fontId="14" fillId="0" borderId="0" xfId="3" applyFont="1">
      <alignment horizontal="center" vertical="center" wrapText="1"/>
    </xf>
  </cellXfs>
  <cellStyles count="22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6"/>
    <cellStyle name="kmparcurs" xfId="18"/>
    <cellStyle name="Normal" xfId="0" builtinId="0"/>
    <cellStyle name="NrCrt" xfId="5"/>
    <cellStyle name="orefunc" xfId="19"/>
    <cellStyle name="Pondere" xfId="10"/>
    <cellStyle name="PretUnitar" xfId="13"/>
    <cellStyle name="Procente" xfId="20"/>
    <cellStyle name="Recapit" xfId="14"/>
    <cellStyle name="RecCoef" xfId="15"/>
    <cellStyle name="Sporuri" xfId="12"/>
    <cellStyle name="Text" xfId="21"/>
    <cellStyle name="TitluRap" xfId="3"/>
    <cellStyle name="tonaj" xfId="17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3"/>
  <sheetViews>
    <sheetView tabSelected="1" topLeftCell="A81" workbookViewId="0">
      <selection activeCell="G116" sqref="G116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59" t="s">
        <v>0</v>
      </c>
      <c r="B1" s="54"/>
      <c r="C1" s="54"/>
      <c r="D1" s="54"/>
      <c r="J1">
        <v>1</v>
      </c>
    </row>
    <row r="2" spans="1:10" x14ac:dyDescent="0.25">
      <c r="A2" s="60" t="s">
        <v>1</v>
      </c>
      <c r="B2" s="54"/>
      <c r="C2" s="54"/>
      <c r="D2" s="54"/>
      <c r="E2" s="54"/>
      <c r="F2" s="54"/>
      <c r="G2" s="54"/>
      <c r="H2" s="54"/>
      <c r="I2" s="54"/>
    </row>
    <row r="3" spans="1:10" x14ac:dyDescent="0.25">
      <c r="A3" s="8" t="s">
        <v>2</v>
      </c>
    </row>
    <row r="4" spans="1:10" ht="43.5" customHeight="1" x14ac:dyDescent="0.25">
      <c r="A4" s="61" t="s">
        <v>3</v>
      </c>
      <c r="B4" s="54"/>
      <c r="C4" s="54"/>
      <c r="D4" s="54"/>
      <c r="E4" s="54"/>
      <c r="F4" s="54"/>
      <c r="G4" s="54"/>
      <c r="H4" s="54"/>
      <c r="I4" s="54"/>
    </row>
    <row r="5" spans="1:10" x14ac:dyDescent="0.25">
      <c r="A5" s="60" t="s">
        <v>4</v>
      </c>
      <c r="B5" s="54"/>
      <c r="C5" s="54"/>
      <c r="D5" s="54"/>
      <c r="E5" s="54"/>
      <c r="F5" s="54"/>
      <c r="G5" s="54"/>
      <c r="H5" s="54"/>
      <c r="I5" s="54"/>
    </row>
    <row r="6" spans="1:10" ht="15.75" thickBot="1" x14ac:dyDescent="0.3">
      <c r="A6" s="60" t="s">
        <v>6</v>
      </c>
      <c r="B6" s="54"/>
      <c r="C6" s="54"/>
      <c r="D6" s="54"/>
      <c r="E6" s="54"/>
      <c r="F6" s="54"/>
      <c r="G6" s="54"/>
      <c r="H6" s="54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24</v>
      </c>
      <c r="D13" s="26" t="s">
        <v>25</v>
      </c>
      <c r="E13" s="27"/>
      <c r="F13" s="27"/>
      <c r="G13" s="28">
        <v>10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53" t="s">
        <v>26</v>
      </c>
      <c r="B15" s="54"/>
      <c r="C15" s="54"/>
      <c r="D15" s="54"/>
      <c r="E15" s="54"/>
      <c r="F15" s="54"/>
      <c r="G15" s="54"/>
    </row>
    <row r="16" spans="1:10" x14ac:dyDescent="0.25">
      <c r="A16" s="54"/>
      <c r="B16" s="54"/>
      <c r="C16" s="54"/>
      <c r="D16" s="54"/>
      <c r="E16" s="54"/>
      <c r="F16" s="54"/>
      <c r="G16" s="54"/>
    </row>
    <row r="17" spans="1:9" x14ac:dyDescent="0.25">
      <c r="A17" s="51" t="s">
        <v>27</v>
      </c>
      <c r="B17" s="52"/>
      <c r="C17" s="52"/>
      <c r="D17" s="52"/>
      <c r="E17" s="52"/>
      <c r="F17" s="52"/>
      <c r="G17" s="52"/>
      <c r="H17" s="33"/>
      <c r="I17" s="34"/>
    </row>
    <row r="18" spans="1:9" x14ac:dyDescent="0.25">
      <c r="B18" s="2">
        <v>2</v>
      </c>
      <c r="C18" s="3" t="s">
        <v>28</v>
      </c>
      <c r="D18" s="5" t="s">
        <v>25</v>
      </c>
      <c r="G18" s="6">
        <v>45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53" t="s">
        <v>29</v>
      </c>
      <c r="B20" s="54"/>
      <c r="C20" s="54"/>
      <c r="D20" s="54"/>
      <c r="E20" s="54"/>
      <c r="F20" s="54"/>
      <c r="G20" s="54"/>
    </row>
    <row r="21" spans="1:9" x14ac:dyDescent="0.25">
      <c r="A21" s="54"/>
      <c r="B21" s="54"/>
      <c r="C21" s="54"/>
      <c r="D21" s="54"/>
      <c r="E21" s="54"/>
      <c r="F21" s="54"/>
      <c r="G21" s="54"/>
    </row>
    <row r="22" spans="1:9" x14ac:dyDescent="0.25">
      <c r="A22" s="51" t="s">
        <v>30</v>
      </c>
      <c r="B22" s="52"/>
      <c r="C22" s="52"/>
      <c r="D22" s="52"/>
      <c r="E22" s="52"/>
      <c r="F22" s="52"/>
      <c r="G22" s="52"/>
      <c r="H22" s="33"/>
      <c r="I22" s="34"/>
    </row>
    <row r="23" spans="1:9" x14ac:dyDescent="0.25">
      <c r="B23" s="2">
        <v>3</v>
      </c>
      <c r="C23" s="3" t="s">
        <v>31</v>
      </c>
      <c r="D23" s="5" t="s">
        <v>32</v>
      </c>
      <c r="G23" s="6">
        <v>50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53" t="s">
        <v>33</v>
      </c>
      <c r="B25" s="54"/>
      <c r="C25" s="54"/>
      <c r="D25" s="54"/>
      <c r="E25" s="54"/>
      <c r="F25" s="54"/>
      <c r="G25" s="54"/>
    </row>
    <row r="26" spans="1:9" x14ac:dyDescent="0.25">
      <c r="A26" s="54"/>
      <c r="B26" s="54"/>
      <c r="C26" s="54"/>
      <c r="D26" s="54"/>
      <c r="E26" s="54"/>
      <c r="F26" s="54"/>
      <c r="G26" s="54"/>
    </row>
    <row r="27" spans="1:9" x14ac:dyDescent="0.25">
      <c r="A27" s="51" t="s">
        <v>27</v>
      </c>
      <c r="B27" s="52"/>
      <c r="C27" s="52"/>
      <c r="D27" s="52"/>
      <c r="E27" s="52"/>
      <c r="F27" s="52"/>
      <c r="G27" s="52"/>
      <c r="H27" s="33"/>
      <c r="I27" s="34"/>
    </row>
    <row r="28" spans="1:9" x14ac:dyDescent="0.25">
      <c r="B28" s="2">
        <v>4</v>
      </c>
      <c r="C28" s="3" t="s">
        <v>34</v>
      </c>
      <c r="D28" s="5" t="s">
        <v>32</v>
      </c>
      <c r="G28" s="6">
        <v>80</v>
      </c>
    </row>
    <row r="29" spans="1:9" x14ac:dyDescent="0.25">
      <c r="D29" s="31" t="str">
        <f>SUBSTITUTE("Sp.mat: 0.00%",".",IF(VALUE("1.2")=1.2,".",","),2)</f>
        <v>Sp.mat: 0.00%</v>
      </c>
      <c r="F29" s="31" t="str">
        <f>SUBSTITUTE("Sp.man: 0.00%",".",IF(VALUE("1.2")=1.2,".",","),2)</f>
        <v>Sp.man: 0.00%</v>
      </c>
      <c r="G29" s="31" t="str">
        <f>SUBSTITUTE("Sp.uti: 0.00%",".",IF(VALUE("1.2")=1.2,".",","),2)</f>
        <v>Sp.uti: 0.00%</v>
      </c>
    </row>
    <row r="30" spans="1:9" x14ac:dyDescent="0.25">
      <c r="A30" s="53" t="s">
        <v>35</v>
      </c>
      <c r="B30" s="54"/>
      <c r="C30" s="54"/>
      <c r="D30" s="54"/>
      <c r="E30" s="54"/>
      <c r="F30" s="54"/>
      <c r="G30" s="54"/>
    </row>
    <row r="31" spans="1:9" x14ac:dyDescent="0.25">
      <c r="A31" s="54"/>
      <c r="B31" s="54"/>
      <c r="C31" s="54"/>
      <c r="D31" s="54"/>
      <c r="E31" s="54"/>
      <c r="F31" s="54"/>
      <c r="G31" s="54"/>
    </row>
    <row r="32" spans="1:9" x14ac:dyDescent="0.25">
      <c r="A32" s="51" t="s">
        <v>27</v>
      </c>
      <c r="B32" s="52"/>
      <c r="C32" s="52"/>
      <c r="D32" s="52"/>
      <c r="E32" s="52"/>
      <c r="F32" s="52"/>
      <c r="G32" s="52"/>
      <c r="H32" s="33"/>
      <c r="I32" s="34"/>
    </row>
    <row r="33" spans="1:9" x14ac:dyDescent="0.25">
      <c r="B33" s="2">
        <v>5</v>
      </c>
      <c r="C33" s="3" t="s">
        <v>36</v>
      </c>
      <c r="D33" s="5" t="s">
        <v>32</v>
      </c>
      <c r="G33" s="6">
        <v>80</v>
      </c>
    </row>
    <row r="34" spans="1:9" x14ac:dyDescent="0.25">
      <c r="D34" s="31" t="str">
        <f>SUBSTITUTE("Sp.mat: 0.00%",".",IF(VALUE("1.2")=1.2,".",","),2)</f>
        <v>Sp.mat: 0.00%</v>
      </c>
      <c r="F34" s="31" t="str">
        <f>SUBSTITUTE("Sp.man: 0.00%",".",IF(VALUE("1.2")=1.2,".",","),2)</f>
        <v>Sp.man: 0.00%</v>
      </c>
      <c r="G34" s="31" t="str">
        <f>SUBSTITUTE("Sp.uti: 0.00%",".",IF(VALUE("1.2")=1.2,".",","),2)</f>
        <v>Sp.uti: 0.00%</v>
      </c>
    </row>
    <row r="35" spans="1:9" x14ac:dyDescent="0.25">
      <c r="A35" s="53" t="s">
        <v>37</v>
      </c>
      <c r="B35" s="54"/>
      <c r="C35" s="54"/>
      <c r="D35" s="54"/>
      <c r="E35" s="54"/>
      <c r="F35" s="54"/>
      <c r="G35" s="54"/>
    </row>
    <row r="36" spans="1:9" x14ac:dyDescent="0.25">
      <c r="A36" s="54"/>
      <c r="B36" s="54"/>
      <c r="C36" s="54"/>
      <c r="D36" s="54"/>
      <c r="E36" s="54"/>
      <c r="F36" s="54"/>
      <c r="G36" s="54"/>
    </row>
    <row r="37" spans="1:9" x14ac:dyDescent="0.25">
      <c r="A37" s="51" t="s">
        <v>27</v>
      </c>
      <c r="B37" s="52"/>
      <c r="C37" s="52"/>
      <c r="D37" s="52"/>
      <c r="E37" s="52"/>
      <c r="F37" s="52"/>
      <c r="G37" s="52"/>
      <c r="H37" s="33"/>
      <c r="I37" s="34"/>
    </row>
    <row r="38" spans="1:9" x14ac:dyDescent="0.25">
      <c r="B38" s="2">
        <v>6</v>
      </c>
      <c r="C38" s="3" t="s">
        <v>38</v>
      </c>
      <c r="D38" s="5" t="s">
        <v>32</v>
      </c>
      <c r="G38" s="6">
        <v>44</v>
      </c>
    </row>
    <row r="39" spans="1:9" x14ac:dyDescent="0.25">
      <c r="D39" s="31" t="str">
        <f>SUBSTITUTE("Sp.mat: 0.00%",".",IF(VALUE("1.2")=1.2,".",","),2)</f>
        <v>Sp.mat: 0.00%</v>
      </c>
      <c r="F39" s="31" t="str">
        <f>SUBSTITUTE("Sp.man: 0.00%",".",IF(VALUE("1.2")=1.2,".",","),2)</f>
        <v>Sp.man: 0.00%</v>
      </c>
      <c r="G39" s="31" t="str">
        <f>SUBSTITUTE("Sp.uti: 0.00%",".",IF(VALUE("1.2")=1.2,".",","),2)</f>
        <v>Sp.uti: 0.00%</v>
      </c>
    </row>
    <row r="40" spans="1:9" x14ac:dyDescent="0.25">
      <c r="A40" s="53" t="s">
        <v>39</v>
      </c>
      <c r="B40" s="54"/>
      <c r="C40" s="54"/>
      <c r="D40" s="54"/>
      <c r="E40" s="54"/>
      <c r="F40" s="54"/>
      <c r="G40" s="54"/>
    </row>
    <row r="41" spans="1:9" x14ac:dyDescent="0.25">
      <c r="A41" s="54"/>
      <c r="B41" s="54"/>
      <c r="C41" s="54"/>
      <c r="D41" s="54"/>
      <c r="E41" s="54"/>
      <c r="F41" s="54"/>
      <c r="G41" s="54"/>
    </row>
    <row r="42" spans="1:9" x14ac:dyDescent="0.25">
      <c r="A42" s="51" t="s">
        <v>27</v>
      </c>
      <c r="B42" s="52"/>
      <c r="C42" s="52"/>
      <c r="D42" s="52"/>
      <c r="E42" s="52"/>
      <c r="F42" s="52"/>
      <c r="G42" s="52"/>
      <c r="H42" s="33"/>
      <c r="I42" s="34"/>
    </row>
    <row r="43" spans="1:9" x14ac:dyDescent="0.25">
      <c r="B43" s="2">
        <v>7</v>
      </c>
      <c r="C43" s="3" t="s">
        <v>40</v>
      </c>
      <c r="D43" s="5" t="s">
        <v>32</v>
      </c>
      <c r="G43" s="6">
        <v>10</v>
      </c>
    </row>
    <row r="44" spans="1:9" x14ac:dyDescent="0.25">
      <c r="D44" s="31" t="str">
        <f>SUBSTITUTE("Sp.mat: 0.00%",".",IF(VALUE("1.2")=1.2,".",","),2)</f>
        <v>Sp.mat: 0.00%</v>
      </c>
      <c r="F44" s="31" t="str">
        <f>SUBSTITUTE("Sp.man: 0.00%",".",IF(VALUE("1.2")=1.2,".",","),2)</f>
        <v>Sp.man: 0.00%</v>
      </c>
      <c r="G44" s="31" t="str">
        <f>SUBSTITUTE("Sp.uti: 0.00%",".",IF(VALUE("1.2")=1.2,".",","),2)</f>
        <v>Sp.uti: 0.00%</v>
      </c>
    </row>
    <row r="45" spans="1:9" x14ac:dyDescent="0.25">
      <c r="A45" s="53" t="s">
        <v>41</v>
      </c>
      <c r="B45" s="54"/>
      <c r="C45" s="54"/>
      <c r="D45" s="54"/>
      <c r="E45" s="54"/>
      <c r="F45" s="54"/>
      <c r="G45" s="54"/>
    </row>
    <row r="46" spans="1:9" x14ac:dyDescent="0.25">
      <c r="A46" s="54"/>
      <c r="B46" s="54"/>
      <c r="C46" s="54"/>
      <c r="D46" s="54"/>
      <c r="E46" s="54"/>
      <c r="F46" s="54"/>
      <c r="G46" s="54"/>
    </row>
    <row r="47" spans="1:9" x14ac:dyDescent="0.25">
      <c r="A47" s="51" t="s">
        <v>27</v>
      </c>
      <c r="B47" s="52"/>
      <c r="C47" s="52"/>
      <c r="D47" s="52"/>
      <c r="E47" s="52"/>
      <c r="F47" s="52"/>
      <c r="G47" s="52"/>
      <c r="H47" s="33"/>
      <c r="I47" s="34"/>
    </row>
    <row r="48" spans="1:9" x14ac:dyDescent="0.25">
      <c r="B48" s="2">
        <v>8</v>
      </c>
      <c r="C48" s="3" t="s">
        <v>42</v>
      </c>
      <c r="D48" s="5" t="s">
        <v>43</v>
      </c>
      <c r="G48" s="6">
        <v>80</v>
      </c>
    </row>
    <row r="49" spans="1:9" x14ac:dyDescent="0.25">
      <c r="D49" s="31" t="str">
        <f>SUBSTITUTE("Sp.mat: 0.00%",".",IF(VALUE("1.2")=1.2,".",","),2)</f>
        <v>Sp.mat: 0.00%</v>
      </c>
      <c r="F49" s="31" t="str">
        <f>SUBSTITUTE("Sp.man: 0.00%",".",IF(VALUE("1.2")=1.2,".",","),2)</f>
        <v>Sp.man: 0.00%</v>
      </c>
      <c r="G49" s="31" t="str">
        <f>SUBSTITUTE("Sp.uti: 0.00%",".",IF(VALUE("1.2")=1.2,".",","),2)</f>
        <v>Sp.uti: 0.00%</v>
      </c>
    </row>
    <row r="50" spans="1:9" x14ac:dyDescent="0.25">
      <c r="A50" s="53" t="s">
        <v>44</v>
      </c>
      <c r="B50" s="54"/>
      <c r="C50" s="54"/>
      <c r="D50" s="54"/>
      <c r="E50" s="54"/>
      <c r="F50" s="54"/>
      <c r="G50" s="54"/>
    </row>
    <row r="51" spans="1:9" x14ac:dyDescent="0.25">
      <c r="A51" s="54"/>
      <c r="B51" s="54"/>
      <c r="C51" s="54"/>
      <c r="D51" s="54"/>
      <c r="E51" s="54"/>
      <c r="F51" s="54"/>
      <c r="G51" s="54"/>
    </row>
    <row r="52" spans="1:9" x14ac:dyDescent="0.25">
      <c r="A52" s="55" t="s">
        <v>30</v>
      </c>
      <c r="B52" s="56"/>
      <c r="C52" s="56"/>
      <c r="D52" s="56"/>
      <c r="E52" s="56"/>
      <c r="F52" s="56"/>
      <c r="G52" s="56"/>
      <c r="H52" s="35"/>
      <c r="I52" s="36"/>
    </row>
    <row r="53" spans="1:9" x14ac:dyDescent="0.25">
      <c r="A53" s="57" t="s">
        <v>45</v>
      </c>
      <c r="B53" s="57"/>
      <c r="C53" s="57"/>
      <c r="D53" s="57"/>
      <c r="E53" s="57"/>
      <c r="F53" s="57"/>
      <c r="G53" s="57"/>
      <c r="H53" s="57"/>
      <c r="I53" s="57"/>
    </row>
    <row r="54" spans="1:9" x14ac:dyDescent="0.25">
      <c r="B54" s="2">
        <v>9</v>
      </c>
      <c r="C54" s="3" t="s">
        <v>46</v>
      </c>
      <c r="D54" s="5" t="s">
        <v>32</v>
      </c>
      <c r="G54" s="6">
        <v>20</v>
      </c>
    </row>
    <row r="55" spans="1:9" x14ac:dyDescent="0.25">
      <c r="D55" s="31" t="str">
        <f>SUBSTITUTE("Sp.mat: 0.00%",".",IF(VALUE("1.2")=1.2,".",","),2)</f>
        <v>Sp.mat: 0.00%</v>
      </c>
      <c r="F55" s="31" t="str">
        <f>SUBSTITUTE("Sp.man: 0.00%",".",IF(VALUE("1.2")=1.2,".",","),2)</f>
        <v>Sp.man: 0.00%</v>
      </c>
      <c r="G55" s="31" t="str">
        <f>SUBSTITUTE("Sp.uti: 0.00%",".",IF(VALUE("1.2")=1.2,".",","),2)</f>
        <v>Sp.uti: 0.00%</v>
      </c>
    </row>
    <row r="56" spans="1:9" x14ac:dyDescent="0.25">
      <c r="A56" s="53" t="s">
        <v>47</v>
      </c>
      <c r="B56" s="54"/>
      <c r="C56" s="54"/>
      <c r="D56" s="54"/>
      <c r="E56" s="54"/>
      <c r="F56" s="54"/>
      <c r="G56" s="54"/>
    </row>
    <row r="57" spans="1:9" x14ac:dyDescent="0.25">
      <c r="A57" s="54"/>
      <c r="B57" s="54"/>
      <c r="C57" s="54"/>
      <c r="D57" s="54"/>
      <c r="E57" s="54"/>
      <c r="F57" s="54"/>
      <c r="G57" s="54"/>
    </row>
    <row r="58" spans="1:9" x14ac:dyDescent="0.25">
      <c r="A58" s="55" t="s">
        <v>27</v>
      </c>
      <c r="B58" s="56"/>
      <c r="C58" s="56"/>
      <c r="D58" s="56"/>
      <c r="E58" s="56"/>
      <c r="F58" s="56"/>
      <c r="G58" s="56"/>
      <c r="H58" s="35"/>
      <c r="I58" s="36"/>
    </row>
    <row r="59" spans="1:9" x14ac:dyDescent="0.25">
      <c r="A59" s="57" t="s">
        <v>48</v>
      </c>
      <c r="B59" s="57"/>
      <c r="C59" s="57"/>
      <c r="D59" s="57"/>
      <c r="E59" s="57"/>
      <c r="F59" s="57"/>
      <c r="G59" s="57"/>
      <c r="H59" s="57"/>
      <c r="I59" s="57"/>
    </row>
    <row r="60" spans="1:9" x14ac:dyDescent="0.25">
      <c r="B60" s="2">
        <v>10</v>
      </c>
      <c r="C60" s="3" t="s">
        <v>49</v>
      </c>
      <c r="D60" s="5" t="s">
        <v>32</v>
      </c>
      <c r="G60" s="6">
        <v>20</v>
      </c>
    </row>
    <row r="61" spans="1:9" x14ac:dyDescent="0.25">
      <c r="D61" s="31" t="str">
        <f>SUBSTITUTE("Sp.mat: 0.00%",".",IF(VALUE("1.2")=1.2,".",","),2)</f>
        <v>Sp.mat: 0.00%</v>
      </c>
      <c r="F61" s="31" t="str">
        <f>SUBSTITUTE("Sp.man: 0.00%",".",IF(VALUE("1.2")=1.2,".",","),2)</f>
        <v>Sp.man: 0.00%</v>
      </c>
      <c r="G61" s="31" t="str">
        <f>SUBSTITUTE("Sp.uti: 0.00%",".",IF(VALUE("1.2")=1.2,".",","),2)</f>
        <v>Sp.uti: 0.00%</v>
      </c>
    </row>
    <row r="62" spans="1:9" x14ac:dyDescent="0.25">
      <c r="A62" s="53" t="s">
        <v>50</v>
      </c>
      <c r="B62" s="54"/>
      <c r="C62" s="54"/>
      <c r="D62" s="54"/>
      <c r="E62" s="54"/>
      <c r="F62" s="54"/>
      <c r="G62" s="54"/>
    </row>
    <row r="63" spans="1:9" x14ac:dyDescent="0.25">
      <c r="A63" s="54"/>
      <c r="B63" s="54"/>
      <c r="C63" s="54"/>
      <c r="D63" s="54"/>
      <c r="E63" s="54"/>
      <c r="F63" s="54"/>
      <c r="G63" s="54"/>
    </row>
    <row r="64" spans="1:9" x14ac:dyDescent="0.25">
      <c r="A64" s="51" t="s">
        <v>27</v>
      </c>
      <c r="B64" s="52"/>
      <c r="C64" s="52"/>
      <c r="D64" s="52"/>
      <c r="E64" s="52"/>
      <c r="F64" s="52"/>
      <c r="G64" s="52"/>
      <c r="H64" s="33"/>
      <c r="I64" s="34"/>
    </row>
    <row r="65" spans="1:9" x14ac:dyDescent="0.25">
      <c r="B65" s="2">
        <v>11</v>
      </c>
      <c r="C65" s="3" t="s">
        <v>51</v>
      </c>
      <c r="D65" s="5" t="s">
        <v>43</v>
      </c>
      <c r="G65" s="6">
        <v>250</v>
      </c>
    </row>
    <row r="66" spans="1:9" x14ac:dyDescent="0.25">
      <c r="D66" s="31" t="str">
        <f>SUBSTITUTE("Sp.mat: 0.00%",".",IF(VALUE("1.2")=1.2,".",","),2)</f>
        <v>Sp.mat: 0.00%</v>
      </c>
      <c r="F66" s="31" t="str">
        <f>SUBSTITUTE("Sp.man: 0.00%",".",IF(VALUE("1.2")=1.2,".",","),2)</f>
        <v>Sp.man: 0.00%</v>
      </c>
      <c r="G66" s="31" t="str">
        <f>SUBSTITUTE("Sp.uti: 0.00%",".",IF(VALUE("1.2")=1.2,".",","),2)</f>
        <v>Sp.uti: 0.00%</v>
      </c>
    </row>
    <row r="67" spans="1:9" x14ac:dyDescent="0.25">
      <c r="A67" s="53" t="s">
        <v>52</v>
      </c>
      <c r="B67" s="54"/>
      <c r="C67" s="54"/>
      <c r="D67" s="54"/>
      <c r="E67" s="54"/>
      <c r="F67" s="54"/>
      <c r="G67" s="54"/>
    </row>
    <row r="68" spans="1:9" x14ac:dyDescent="0.25">
      <c r="A68" s="54"/>
      <c r="B68" s="54"/>
      <c r="C68" s="54"/>
      <c r="D68" s="54"/>
      <c r="E68" s="54"/>
      <c r="F68" s="54"/>
      <c r="G68" s="54"/>
    </row>
    <row r="69" spans="1:9" x14ac:dyDescent="0.25">
      <c r="A69" s="55" t="s">
        <v>27</v>
      </c>
      <c r="B69" s="56"/>
      <c r="C69" s="56"/>
      <c r="D69" s="56"/>
      <c r="E69" s="56"/>
      <c r="F69" s="56"/>
      <c r="G69" s="56"/>
      <c r="H69" s="35"/>
      <c r="I69" s="36"/>
    </row>
    <row r="70" spans="1:9" x14ac:dyDescent="0.25">
      <c r="A70" s="57" t="s">
        <v>53</v>
      </c>
      <c r="B70" s="57"/>
      <c r="C70" s="57"/>
      <c r="D70" s="57"/>
      <c r="E70" s="57"/>
      <c r="F70" s="57"/>
      <c r="G70" s="57"/>
      <c r="H70" s="57"/>
      <c r="I70" s="57"/>
    </row>
    <row r="71" spans="1:9" x14ac:dyDescent="0.25">
      <c r="B71" s="2">
        <v>12</v>
      </c>
      <c r="C71" s="3" t="s">
        <v>54</v>
      </c>
      <c r="D71" s="5" t="s">
        <v>55</v>
      </c>
      <c r="G71" s="6">
        <v>4</v>
      </c>
    </row>
    <row r="72" spans="1:9" x14ac:dyDescent="0.25">
      <c r="D72" s="31" t="str">
        <f>SUBSTITUTE("Sp.mat: 0.00%",".",IF(VALUE("1.2")=1.2,".",","),2)</f>
        <v>Sp.mat: 0.00%</v>
      </c>
      <c r="F72" s="31" t="str">
        <f>SUBSTITUTE("Sp.man: 0.00%",".",IF(VALUE("1.2")=1.2,".",","),2)</f>
        <v>Sp.man: 0.00%</v>
      </c>
      <c r="G72" s="31" t="str">
        <f>SUBSTITUTE("Sp.uti: 0.00%",".",IF(VALUE("1.2")=1.2,".",","),2)</f>
        <v>Sp.uti: 0.00%</v>
      </c>
    </row>
    <row r="73" spans="1:9" x14ac:dyDescent="0.25">
      <c r="A73" s="53" t="s">
        <v>56</v>
      </c>
      <c r="B73" s="54"/>
      <c r="C73" s="54"/>
      <c r="D73" s="54"/>
      <c r="E73" s="54"/>
      <c r="F73" s="54"/>
      <c r="G73" s="54"/>
    </row>
    <row r="74" spans="1:9" x14ac:dyDescent="0.25">
      <c r="A74" s="54"/>
      <c r="B74" s="54"/>
      <c r="C74" s="54"/>
      <c r="D74" s="54"/>
      <c r="E74" s="54"/>
      <c r="F74" s="54"/>
      <c r="G74" s="54"/>
    </row>
    <row r="75" spans="1:9" x14ac:dyDescent="0.25">
      <c r="A75" s="55" t="s">
        <v>27</v>
      </c>
      <c r="B75" s="56"/>
      <c r="C75" s="56"/>
      <c r="D75" s="56"/>
      <c r="E75" s="56"/>
      <c r="F75" s="56"/>
      <c r="G75" s="56"/>
      <c r="H75" s="35"/>
      <c r="I75" s="36"/>
    </row>
    <row r="76" spans="1:9" x14ac:dyDescent="0.25">
      <c r="A76" s="58" t="s">
        <v>57</v>
      </c>
      <c r="B76" s="58"/>
      <c r="C76" s="58"/>
      <c r="D76" s="58"/>
      <c r="E76" s="58"/>
      <c r="F76" s="58"/>
      <c r="G76" s="58"/>
      <c r="H76" s="58"/>
      <c r="I76" s="58"/>
    </row>
    <row r="77" spans="1:9" x14ac:dyDescent="0.25">
      <c r="A77" s="52" t="s">
        <v>58</v>
      </c>
      <c r="B77" s="52"/>
      <c r="C77" s="52"/>
      <c r="D77" s="52"/>
      <c r="E77" s="52"/>
      <c r="F77" s="52"/>
      <c r="G77" s="52"/>
      <c r="H77" s="52"/>
      <c r="I77" s="52"/>
    </row>
    <row r="78" spans="1:9" x14ac:dyDescent="0.25">
      <c r="B78" s="2">
        <v>13</v>
      </c>
      <c r="C78" s="3" t="s">
        <v>59</v>
      </c>
      <c r="D78" s="5" t="s">
        <v>55</v>
      </c>
      <c r="G78" s="6">
        <v>4</v>
      </c>
    </row>
    <row r="79" spans="1:9" x14ac:dyDescent="0.25">
      <c r="D79" s="31" t="str">
        <f>SUBSTITUTE("Sp.mat: 0.00%",".",IF(VALUE("1.2")=1.2,".",","),2)</f>
        <v>Sp.mat: 0.00%</v>
      </c>
      <c r="F79" s="31" t="str">
        <f>SUBSTITUTE("Sp.man: 0.00%",".",IF(VALUE("1.2")=1.2,".",","),2)</f>
        <v>Sp.man: 0.00%</v>
      </c>
      <c r="G79" s="31" t="str">
        <f>SUBSTITUTE("Sp.uti: 0.00%",".",IF(VALUE("1.2")=1.2,".",","),2)</f>
        <v>Sp.uti: 0.00%</v>
      </c>
    </row>
    <row r="80" spans="1:9" x14ac:dyDescent="0.25">
      <c r="A80" s="53" t="s">
        <v>60</v>
      </c>
      <c r="B80" s="54"/>
      <c r="C80" s="54"/>
      <c r="D80" s="54"/>
      <c r="E80" s="54"/>
      <c r="F80" s="54"/>
      <c r="G80" s="54"/>
    </row>
    <row r="81" spans="1:9" x14ac:dyDescent="0.25">
      <c r="A81" s="54"/>
      <c r="B81" s="54"/>
      <c r="C81" s="54"/>
      <c r="D81" s="54"/>
      <c r="E81" s="54"/>
      <c r="F81" s="54"/>
      <c r="G81" s="54"/>
    </row>
    <row r="82" spans="1:9" x14ac:dyDescent="0.25">
      <c r="A82" s="55" t="s">
        <v>27</v>
      </c>
      <c r="B82" s="56"/>
      <c r="C82" s="56"/>
      <c r="D82" s="56"/>
      <c r="E82" s="56"/>
      <c r="F82" s="56"/>
      <c r="G82" s="56"/>
      <c r="H82" s="35"/>
      <c r="I82" s="36"/>
    </row>
    <row r="83" spans="1:9" x14ac:dyDescent="0.25">
      <c r="A83" s="58" t="s">
        <v>57</v>
      </c>
      <c r="B83" s="58"/>
      <c r="C83" s="58"/>
      <c r="D83" s="58"/>
      <c r="E83" s="58"/>
      <c r="F83" s="58"/>
      <c r="G83" s="58"/>
      <c r="H83" s="58"/>
      <c r="I83" s="58"/>
    </row>
    <row r="84" spans="1:9" x14ac:dyDescent="0.25">
      <c r="A84" s="52" t="s">
        <v>61</v>
      </c>
      <c r="B84" s="52"/>
      <c r="C84" s="52"/>
      <c r="D84" s="52"/>
      <c r="E84" s="52"/>
      <c r="F84" s="52"/>
      <c r="G84" s="52"/>
      <c r="H84" s="52"/>
      <c r="I84" s="52"/>
    </row>
    <row r="85" spans="1:9" x14ac:dyDescent="0.25">
      <c r="B85" s="2">
        <v>14</v>
      </c>
      <c r="C85" s="3" t="s">
        <v>62</v>
      </c>
      <c r="D85" s="5" t="s">
        <v>55</v>
      </c>
      <c r="G85" s="6">
        <v>4</v>
      </c>
    </row>
    <row r="86" spans="1:9" x14ac:dyDescent="0.25">
      <c r="D86" s="31" t="str">
        <f>SUBSTITUTE("Sp.mat: 0.00%",".",IF(VALUE("1.2")=1.2,".",","),2)</f>
        <v>Sp.mat: 0.00%</v>
      </c>
      <c r="F86" s="31" t="str">
        <f>SUBSTITUTE("Sp.man: 0.00%",".",IF(VALUE("1.2")=1.2,".",","),2)</f>
        <v>Sp.man: 0.00%</v>
      </c>
      <c r="G86" s="31" t="str">
        <f>SUBSTITUTE("Sp.uti: 0.00%",".",IF(VALUE("1.2")=1.2,".",","),2)</f>
        <v>Sp.uti: 0.00%</v>
      </c>
    </row>
    <row r="87" spans="1:9" x14ac:dyDescent="0.25">
      <c r="A87" s="53" t="s">
        <v>63</v>
      </c>
      <c r="B87" s="54"/>
      <c r="C87" s="54"/>
      <c r="D87" s="54"/>
      <c r="E87" s="54"/>
      <c r="F87" s="54"/>
      <c r="G87" s="54"/>
    </row>
    <row r="88" spans="1:9" x14ac:dyDescent="0.25">
      <c r="A88" s="54"/>
      <c r="B88" s="54"/>
      <c r="C88" s="54"/>
      <c r="D88" s="54"/>
      <c r="E88" s="54"/>
      <c r="F88" s="54"/>
      <c r="G88" s="54"/>
    </row>
    <row r="89" spans="1:9" x14ac:dyDescent="0.25">
      <c r="A89" s="51" t="s">
        <v>27</v>
      </c>
      <c r="B89" s="52"/>
      <c r="C89" s="52"/>
      <c r="D89" s="52"/>
      <c r="E89" s="52"/>
      <c r="F89" s="52"/>
      <c r="G89" s="52"/>
      <c r="H89" s="33"/>
      <c r="I89" s="34"/>
    </row>
    <row r="90" spans="1:9" x14ac:dyDescent="0.25">
      <c r="B90" s="2">
        <v>15</v>
      </c>
      <c r="C90" s="3" t="s">
        <v>64</v>
      </c>
      <c r="D90" s="5" t="s">
        <v>55</v>
      </c>
      <c r="G90" s="6">
        <v>4</v>
      </c>
    </row>
    <row r="91" spans="1:9" x14ac:dyDescent="0.25">
      <c r="D91" s="31" t="str">
        <f>SUBSTITUTE("Sp.mat: 0.00%",".",IF(VALUE("1.2")=1.2,".",","),2)</f>
        <v>Sp.mat: 0.00%</v>
      </c>
      <c r="F91" s="31" t="str">
        <f>SUBSTITUTE("Sp.man: 0.00%",".",IF(VALUE("1.2")=1.2,".",","),2)</f>
        <v>Sp.man: 0.00%</v>
      </c>
      <c r="G91" s="31" t="str">
        <f>SUBSTITUTE("Sp.uti: 0.00%",".",IF(VALUE("1.2")=1.2,".",","),2)</f>
        <v>Sp.uti: 0.00%</v>
      </c>
    </row>
    <row r="92" spans="1:9" x14ac:dyDescent="0.25">
      <c r="A92" s="53" t="s">
        <v>65</v>
      </c>
      <c r="B92" s="54"/>
      <c r="C92" s="54"/>
      <c r="D92" s="54"/>
      <c r="E92" s="54"/>
      <c r="F92" s="54"/>
      <c r="G92" s="54"/>
    </row>
    <row r="93" spans="1:9" x14ac:dyDescent="0.25">
      <c r="A93" s="54"/>
      <c r="B93" s="54"/>
      <c r="C93" s="54"/>
      <c r="D93" s="54"/>
      <c r="E93" s="54"/>
      <c r="F93" s="54"/>
      <c r="G93" s="54"/>
    </row>
    <row r="94" spans="1:9" x14ac:dyDescent="0.25">
      <c r="A94" s="51" t="s">
        <v>27</v>
      </c>
      <c r="B94" s="52"/>
      <c r="C94" s="52"/>
      <c r="D94" s="52"/>
      <c r="E94" s="52"/>
      <c r="F94" s="52"/>
      <c r="G94" s="52"/>
      <c r="H94" s="33"/>
      <c r="I94" s="34"/>
    </row>
    <row r="95" spans="1:9" x14ac:dyDescent="0.25">
      <c r="B95" s="2">
        <v>16</v>
      </c>
      <c r="C95" s="3" t="s">
        <v>66</v>
      </c>
      <c r="D95" s="5" t="s">
        <v>55</v>
      </c>
      <c r="G95" s="6">
        <v>1</v>
      </c>
    </row>
    <row r="96" spans="1:9" x14ac:dyDescent="0.25">
      <c r="D96" s="31" t="str">
        <f>SUBSTITUTE("Sp.mat: 0.00%",".",IF(VALUE("1.2")=1.2,".",","),2)</f>
        <v>Sp.mat: 0.00%</v>
      </c>
      <c r="F96" s="31" t="str">
        <f>SUBSTITUTE("Sp.man: 0.00%",".",IF(VALUE("1.2")=1.2,".",","),2)</f>
        <v>Sp.man: 0.00%</v>
      </c>
      <c r="G96" s="31" t="str">
        <f>SUBSTITUTE("Sp.uti: 0.00%",".",IF(VALUE("1.2")=1.2,".",","),2)</f>
        <v>Sp.uti: 0.00%</v>
      </c>
    </row>
    <row r="97" spans="1:9" x14ac:dyDescent="0.25">
      <c r="A97" s="53" t="s">
        <v>67</v>
      </c>
      <c r="B97" s="54"/>
      <c r="C97" s="54"/>
      <c r="D97" s="54"/>
      <c r="E97" s="54"/>
      <c r="F97" s="54"/>
      <c r="G97" s="54"/>
    </row>
    <row r="98" spans="1:9" x14ac:dyDescent="0.25">
      <c r="A98" s="54"/>
      <c r="B98" s="54"/>
      <c r="C98" s="54"/>
      <c r="D98" s="54"/>
      <c r="E98" s="54"/>
      <c r="F98" s="54"/>
      <c r="G98" s="54"/>
    </row>
    <row r="99" spans="1:9" x14ac:dyDescent="0.25">
      <c r="A99" s="55" t="s">
        <v>27</v>
      </c>
      <c r="B99" s="56"/>
      <c r="C99" s="56"/>
      <c r="D99" s="56"/>
      <c r="E99" s="56"/>
      <c r="F99" s="56"/>
      <c r="G99" s="56"/>
      <c r="H99" s="35"/>
      <c r="I99" s="36"/>
    </row>
    <row r="100" spans="1:9" x14ac:dyDescent="0.25">
      <c r="A100" s="57" t="s">
        <v>68</v>
      </c>
      <c r="B100" s="57"/>
      <c r="C100" s="57"/>
      <c r="D100" s="57"/>
      <c r="E100" s="57"/>
      <c r="F100" s="57"/>
      <c r="G100" s="57"/>
      <c r="H100" s="57"/>
      <c r="I100" s="57"/>
    </row>
    <row r="101" spans="1:9" x14ac:dyDescent="0.25">
      <c r="B101" s="2">
        <v>17</v>
      </c>
      <c r="C101" s="3" t="s">
        <v>69</v>
      </c>
      <c r="D101" s="5" t="s">
        <v>70</v>
      </c>
    </row>
    <row r="102" spans="1:9" x14ac:dyDescent="0.25">
      <c r="D102" s="31" t="str">
        <f>SUBSTITUTE("Sp.mat: 0.00%",".",IF(VALUE("1.2")=1.2,".",","),2)</f>
        <v>Sp.mat: 0.00%</v>
      </c>
      <c r="F102" s="31" t="str">
        <f>SUBSTITUTE("Sp.man: 0.00%",".",IF(VALUE("1.2")=1.2,".",","),2)</f>
        <v>Sp.man: 0.00%</v>
      </c>
      <c r="G102" s="31" t="str">
        <f>SUBSTITUTE("Sp.uti: 0.00%",".",IF(VALUE("1.2")=1.2,".",","),2)</f>
        <v>Sp.uti: 0.00%</v>
      </c>
    </row>
    <row r="103" spans="1:9" x14ac:dyDescent="0.25">
      <c r="A103" s="53" t="s">
        <v>71</v>
      </c>
      <c r="B103" s="54"/>
      <c r="C103" s="54"/>
      <c r="D103" s="54"/>
      <c r="E103" s="54"/>
      <c r="F103" s="54"/>
      <c r="G103" s="54"/>
    </row>
    <row r="104" spans="1:9" x14ac:dyDescent="0.25">
      <c r="A104" s="54"/>
      <c r="B104" s="54"/>
      <c r="C104" s="54"/>
      <c r="D104" s="54"/>
      <c r="E104" s="54"/>
      <c r="F104" s="54"/>
      <c r="G104" s="54"/>
    </row>
    <row r="105" spans="1:9" x14ac:dyDescent="0.25">
      <c r="A105" s="51" t="s">
        <v>27</v>
      </c>
      <c r="B105" s="52"/>
      <c r="C105" s="52"/>
      <c r="D105" s="52"/>
      <c r="E105" s="52"/>
      <c r="F105" s="52"/>
      <c r="G105" s="52"/>
      <c r="H105" s="33"/>
      <c r="I105" s="34"/>
    </row>
    <row r="106" spans="1:9" x14ac:dyDescent="0.25">
      <c r="B106" s="2">
        <v>18</v>
      </c>
      <c r="C106" s="3" t="s">
        <v>72</v>
      </c>
      <c r="D106" s="5" t="s">
        <v>70</v>
      </c>
    </row>
    <row r="107" spans="1:9" x14ac:dyDescent="0.25">
      <c r="D107" s="31" t="str">
        <f>SUBSTITUTE("Sp.mat: 0.00%",".",IF(VALUE("1.2")=1.2,".",","),2)</f>
        <v>Sp.mat: 0.00%</v>
      </c>
      <c r="F107" s="31" t="str">
        <f>SUBSTITUTE("Sp.man: 0.00%",".",IF(VALUE("1.2")=1.2,".",","),2)</f>
        <v>Sp.man: 0.00%</v>
      </c>
      <c r="G107" s="31" t="str">
        <f>SUBSTITUTE("Sp.uti: 0.00%",".",IF(VALUE("1.2")=1.2,".",","),2)</f>
        <v>Sp.uti: 0.00%</v>
      </c>
    </row>
    <row r="108" spans="1:9" x14ac:dyDescent="0.25">
      <c r="A108" s="53" t="s">
        <v>73</v>
      </c>
      <c r="B108" s="54"/>
      <c r="C108" s="54"/>
      <c r="D108" s="54"/>
      <c r="E108" s="54"/>
      <c r="F108" s="54"/>
      <c r="G108" s="54"/>
    </row>
    <row r="109" spans="1:9" x14ac:dyDescent="0.25">
      <c r="A109" s="54"/>
      <c r="B109" s="54"/>
      <c r="C109" s="54"/>
      <c r="D109" s="54"/>
      <c r="E109" s="54"/>
      <c r="F109" s="54"/>
      <c r="G109" s="54"/>
    </row>
    <row r="110" spans="1:9" x14ac:dyDescent="0.25">
      <c r="A110" s="51" t="s">
        <v>27</v>
      </c>
      <c r="B110" s="52"/>
      <c r="C110" s="52"/>
      <c r="D110" s="52"/>
      <c r="E110" s="52"/>
      <c r="F110" s="52"/>
      <c r="G110" s="52"/>
      <c r="H110" s="33"/>
      <c r="I110" s="34"/>
    </row>
    <row r="111" spans="1:9" x14ac:dyDescent="0.25">
      <c r="B111" s="2">
        <v>19</v>
      </c>
      <c r="C111" s="3" t="s">
        <v>69</v>
      </c>
      <c r="D111" s="5" t="s">
        <v>70</v>
      </c>
    </row>
    <row r="112" spans="1:9" x14ac:dyDescent="0.25">
      <c r="D112" s="31" t="str">
        <f>SUBSTITUTE("Sp.mat: 0.00%",".",IF(VALUE("1.2")=1.2,".",","),2)</f>
        <v>Sp.mat: 0.00%</v>
      </c>
      <c r="F112" s="31" t="str">
        <f>SUBSTITUTE("Sp.man: 0.00%",".",IF(VALUE("1.2")=1.2,".",","),2)</f>
        <v>Sp.man: 0.00%</v>
      </c>
      <c r="G112" s="31" t="str">
        <f>SUBSTITUTE("Sp.uti: 0.00%",".",IF(VALUE("1.2")=1.2,".",","),2)</f>
        <v>Sp.uti: 0.00%</v>
      </c>
    </row>
    <row r="113" spans="1:9" x14ac:dyDescent="0.25">
      <c r="A113" s="53" t="s">
        <v>74</v>
      </c>
      <c r="B113" s="54"/>
      <c r="C113" s="54"/>
      <c r="D113" s="54"/>
      <c r="E113" s="54"/>
      <c r="F113" s="54"/>
      <c r="G113" s="54"/>
    </row>
    <row r="114" spans="1:9" x14ac:dyDescent="0.25">
      <c r="A114" s="54"/>
      <c r="B114" s="54"/>
      <c r="C114" s="54"/>
      <c r="D114" s="54"/>
      <c r="E114" s="54"/>
      <c r="F114" s="54"/>
      <c r="G114" s="54"/>
    </row>
    <row r="115" spans="1:9" x14ac:dyDescent="0.25">
      <c r="A115" s="51" t="s">
        <v>27</v>
      </c>
      <c r="B115" s="52"/>
      <c r="C115" s="52"/>
      <c r="D115" s="52"/>
      <c r="E115" s="52"/>
      <c r="F115" s="52"/>
      <c r="G115" s="52"/>
      <c r="H115" s="33"/>
      <c r="I115" s="34"/>
    </row>
    <row r="116" spans="1:9" x14ac:dyDescent="0.25">
      <c r="B116" s="2">
        <v>19</v>
      </c>
      <c r="C116" s="3" t="s">
        <v>69</v>
      </c>
      <c r="D116" s="5" t="s">
        <v>70</v>
      </c>
    </row>
    <row r="117" spans="1:9" x14ac:dyDescent="0.25">
      <c r="D117" s="31" t="str">
        <f>SUBSTITUTE("Sp.mat: 0.00%",".",IF(VALUE("1.2")=1.2,".",","),2)</f>
        <v>Sp.mat: 0.00%</v>
      </c>
      <c r="F117" s="31" t="str">
        <f>SUBSTITUTE("Sp.man: 0.00%",".",IF(VALUE("1.2")=1.2,".",","),2)</f>
        <v>Sp.man: 0.00%</v>
      </c>
      <c r="G117" s="31" t="str">
        <f>SUBSTITUTE("Sp.uti: 0.00%",".",IF(VALUE("1.2")=1.2,".",","),2)</f>
        <v>Sp.uti: 0.00%</v>
      </c>
    </row>
    <row r="118" spans="1:9" x14ac:dyDescent="0.25">
      <c r="A118" s="53" t="s">
        <v>75</v>
      </c>
      <c r="B118" s="54"/>
      <c r="C118" s="54"/>
      <c r="D118" s="54"/>
      <c r="E118" s="54"/>
      <c r="F118" s="54"/>
      <c r="G118" s="54"/>
    </row>
    <row r="119" spans="1:9" x14ac:dyDescent="0.25">
      <c r="A119" s="54"/>
      <c r="B119" s="54"/>
      <c r="C119" s="54"/>
      <c r="D119" s="54"/>
      <c r="E119" s="54"/>
      <c r="F119" s="54"/>
      <c r="G119" s="54"/>
    </row>
    <row r="120" spans="1:9" x14ac:dyDescent="0.25">
      <c r="A120" s="51" t="s">
        <v>27</v>
      </c>
      <c r="B120" s="52"/>
      <c r="C120" s="52"/>
      <c r="D120" s="52"/>
      <c r="E120" s="52"/>
      <c r="F120" s="52"/>
      <c r="G120" s="52"/>
      <c r="H120" s="33"/>
      <c r="I120" s="34"/>
    </row>
    <row r="121" spans="1:9" x14ac:dyDescent="0.25">
      <c r="B121" s="2">
        <v>20</v>
      </c>
      <c r="C121" s="3" t="s">
        <v>76</v>
      </c>
      <c r="D121" s="5" t="s">
        <v>77</v>
      </c>
      <c r="G121" s="6">
        <v>8.4</v>
      </c>
    </row>
    <row r="122" spans="1:9" x14ac:dyDescent="0.25">
      <c r="D122" s="31" t="str">
        <f>SUBSTITUTE("Sp.mat: 0.00%",".",IF(VALUE("1.2")=1.2,".",","),2)</f>
        <v>Sp.mat: 0.00%</v>
      </c>
      <c r="F122" s="31" t="str">
        <f>SUBSTITUTE("Sp.man: 0.00%",".",IF(VALUE("1.2")=1.2,".",","),2)</f>
        <v>Sp.man: 0.00%</v>
      </c>
      <c r="G122" s="31" t="str">
        <f>SUBSTITUTE("Sp.uti: 0.00%",".",IF(VALUE("1.2")=1.2,".",","),2)</f>
        <v>Sp.uti: 0.00%</v>
      </c>
    </row>
    <row r="123" spans="1:9" x14ac:dyDescent="0.25">
      <c r="A123" s="53" t="s">
        <v>78</v>
      </c>
      <c r="B123" s="54"/>
      <c r="C123" s="54"/>
      <c r="D123" s="54"/>
      <c r="E123" s="54"/>
      <c r="F123" s="54"/>
      <c r="G123" s="54"/>
    </row>
    <row r="124" spans="1:9" x14ac:dyDescent="0.25">
      <c r="A124" s="54"/>
      <c r="B124" s="54"/>
      <c r="C124" s="54"/>
      <c r="D124" s="54"/>
      <c r="E124" s="54"/>
      <c r="F124" s="54"/>
      <c r="G124" s="54"/>
    </row>
    <row r="125" spans="1:9" x14ac:dyDescent="0.25">
      <c r="A125" s="51" t="s">
        <v>27</v>
      </c>
      <c r="B125" s="52"/>
      <c r="C125" s="52"/>
      <c r="D125" s="52"/>
      <c r="E125" s="52"/>
      <c r="F125" s="52"/>
      <c r="G125" s="52"/>
      <c r="H125" s="33"/>
      <c r="I125" s="34"/>
    </row>
    <row r="126" spans="1:9" x14ac:dyDescent="0.25">
      <c r="B126" s="2">
        <v>21</v>
      </c>
      <c r="C126" s="3" t="s">
        <v>79</v>
      </c>
      <c r="D126" s="5" t="s">
        <v>80</v>
      </c>
      <c r="G126" s="6">
        <v>4</v>
      </c>
    </row>
    <row r="127" spans="1:9" x14ac:dyDescent="0.25">
      <c r="D127" s="31" t="str">
        <f>SUBSTITUTE("Sp.mat: 0.00%",".",IF(VALUE("1.2")=1.2,".",","),2)</f>
        <v>Sp.mat: 0.00%</v>
      </c>
      <c r="F127" s="31" t="str">
        <f>SUBSTITUTE("Sp.man: 0.00%",".",IF(VALUE("1.2")=1.2,".",","),2)</f>
        <v>Sp.man: 0.00%</v>
      </c>
      <c r="G127" s="31" t="str">
        <f>SUBSTITUTE("Sp.uti: 0.00%",".",IF(VALUE("1.2")=1.2,".",","),2)</f>
        <v>Sp.uti: 0.00%</v>
      </c>
    </row>
    <row r="128" spans="1:9" x14ac:dyDescent="0.25">
      <c r="A128" s="53" t="s">
        <v>81</v>
      </c>
      <c r="B128" s="54"/>
      <c r="C128" s="54"/>
      <c r="D128" s="54"/>
      <c r="E128" s="54"/>
      <c r="F128" s="54"/>
      <c r="G128" s="54"/>
    </row>
    <row r="129" spans="1:9" x14ac:dyDescent="0.25">
      <c r="A129" s="54"/>
      <c r="B129" s="54"/>
      <c r="C129" s="54"/>
      <c r="D129" s="54"/>
      <c r="E129" s="54"/>
      <c r="F129" s="54"/>
      <c r="G129" s="54"/>
    </row>
    <row r="130" spans="1:9" x14ac:dyDescent="0.25">
      <c r="A130" s="51" t="s">
        <v>27</v>
      </c>
      <c r="B130" s="52"/>
      <c r="C130" s="52"/>
      <c r="D130" s="52"/>
      <c r="E130" s="52"/>
      <c r="F130" s="52"/>
      <c r="G130" s="52"/>
      <c r="H130" s="33"/>
      <c r="I130" s="34"/>
    </row>
    <row r="131" spans="1:9" x14ac:dyDescent="0.25">
      <c r="B131" s="2">
        <v>22</v>
      </c>
      <c r="C131" s="3" t="s">
        <v>82</v>
      </c>
      <c r="D131" s="5" t="s">
        <v>83</v>
      </c>
      <c r="G131" s="6">
        <v>260</v>
      </c>
    </row>
    <row r="132" spans="1:9" x14ac:dyDescent="0.25">
      <c r="D132" s="31" t="str">
        <f>SUBSTITUTE("Sp.mat: 0.00%",".",IF(VALUE("1.2")=1.2,".",","),2)</f>
        <v>Sp.mat: 0.00%</v>
      </c>
      <c r="F132" s="31" t="str">
        <f>SUBSTITUTE("Sp.man: 80.00%",".",IF(VALUE("1.2")=1.2,".",","),2)</f>
        <v>Sp.man: 80.00%</v>
      </c>
      <c r="G132" s="31" t="str">
        <f>SUBSTITUTE("Sp.uti: 0.00%",".",IF(VALUE("1.2")=1.2,".",","),2)</f>
        <v>Sp.uti: 0.00%</v>
      </c>
    </row>
    <row r="133" spans="1:9" x14ac:dyDescent="0.25">
      <c r="A133" s="53" t="s">
        <v>84</v>
      </c>
      <c r="B133" s="54"/>
      <c r="C133" s="54"/>
      <c r="D133" s="54"/>
      <c r="E133" s="54"/>
      <c r="F133" s="54"/>
      <c r="G133" s="54"/>
    </row>
    <row r="134" spans="1:9" x14ac:dyDescent="0.25">
      <c r="A134" s="54"/>
      <c r="B134" s="54"/>
      <c r="C134" s="54"/>
      <c r="D134" s="54"/>
      <c r="E134" s="54"/>
      <c r="F134" s="54"/>
      <c r="G134" s="54"/>
    </row>
    <row r="135" spans="1:9" x14ac:dyDescent="0.25">
      <c r="A135" s="51" t="s">
        <v>27</v>
      </c>
      <c r="B135" s="52"/>
      <c r="C135" s="52"/>
      <c r="D135" s="52"/>
      <c r="E135" s="52"/>
      <c r="F135" s="52"/>
      <c r="G135" s="52"/>
      <c r="H135" s="33"/>
      <c r="I135" s="34"/>
    </row>
    <row r="136" spans="1:9" x14ac:dyDescent="0.25">
      <c r="B136" s="2">
        <v>23</v>
      </c>
      <c r="C136" s="3" t="s">
        <v>85</v>
      </c>
      <c r="D136" s="5" t="s">
        <v>83</v>
      </c>
      <c r="G136" s="6">
        <v>260</v>
      </c>
    </row>
    <row r="137" spans="1:9" x14ac:dyDescent="0.25">
      <c r="D137" s="31" t="str">
        <f>SUBSTITUTE("Sp.mat: 0.00%",".",IF(VALUE("1.2")=1.2,".",","),2)</f>
        <v>Sp.mat: 0.00%</v>
      </c>
      <c r="F137" s="31" t="str">
        <f>SUBSTITUTE("Sp.man: 80.00%",".",IF(VALUE("1.2")=1.2,".",","),2)</f>
        <v>Sp.man: 80.00%</v>
      </c>
      <c r="G137" s="31" t="str">
        <f>SUBSTITUTE("Sp.uti: 0.00%",".",IF(VALUE("1.2")=1.2,".",","),2)</f>
        <v>Sp.uti: 0.00%</v>
      </c>
    </row>
    <row r="138" spans="1:9" x14ac:dyDescent="0.25">
      <c r="A138" s="53" t="s">
        <v>86</v>
      </c>
      <c r="B138" s="54"/>
      <c r="C138" s="54"/>
      <c r="D138" s="54"/>
      <c r="E138" s="54"/>
      <c r="F138" s="54"/>
      <c r="G138" s="54"/>
    </row>
    <row r="139" spans="1:9" x14ac:dyDescent="0.25">
      <c r="A139" s="54"/>
      <c r="B139" s="54"/>
      <c r="C139" s="54"/>
      <c r="D139" s="54"/>
      <c r="E139" s="54"/>
      <c r="F139" s="54"/>
      <c r="G139" s="54"/>
    </row>
    <row r="140" spans="1:9" x14ac:dyDescent="0.25">
      <c r="A140" s="51" t="s">
        <v>27</v>
      </c>
      <c r="B140" s="52"/>
      <c r="C140" s="52"/>
      <c r="D140" s="52"/>
      <c r="E140" s="52"/>
      <c r="F140" s="52"/>
      <c r="G140" s="52"/>
      <c r="H140" s="33"/>
      <c r="I140" s="34"/>
    </row>
    <row r="141" spans="1:9" x14ac:dyDescent="0.25">
      <c r="B141" s="2">
        <v>24</v>
      </c>
      <c r="C141" s="3" t="s">
        <v>87</v>
      </c>
      <c r="D141" s="5" t="s">
        <v>80</v>
      </c>
      <c r="G141" s="6">
        <v>0.5</v>
      </c>
    </row>
    <row r="142" spans="1:9" x14ac:dyDescent="0.25">
      <c r="D142" s="31" t="str">
        <f>SUBSTITUTE("Sp.mat: 0.00%",".",IF(VALUE("1.2")=1.2,".",","),2)</f>
        <v>Sp.mat: 0.00%</v>
      </c>
      <c r="F142" s="31" t="str">
        <f>SUBSTITUTE("Sp.man: 0.00%",".",IF(VALUE("1.2")=1.2,".",","),2)</f>
        <v>Sp.man: 0.00%</v>
      </c>
      <c r="G142" s="31" t="str">
        <f>SUBSTITUTE("Sp.uti: 0.00%",".",IF(VALUE("1.2")=1.2,".",","),2)</f>
        <v>Sp.uti: 0.00%</v>
      </c>
    </row>
    <row r="143" spans="1:9" x14ac:dyDescent="0.25">
      <c r="A143" s="53" t="s">
        <v>88</v>
      </c>
      <c r="B143" s="54"/>
      <c r="C143" s="54"/>
      <c r="D143" s="54"/>
      <c r="E143" s="54"/>
      <c r="F143" s="54"/>
      <c r="G143" s="54"/>
    </row>
    <row r="144" spans="1:9" x14ac:dyDescent="0.25">
      <c r="A144" s="54"/>
      <c r="B144" s="54"/>
      <c r="C144" s="54"/>
      <c r="D144" s="54"/>
      <c r="E144" s="54"/>
      <c r="F144" s="54"/>
      <c r="G144" s="54"/>
    </row>
    <row r="145" spans="1:19" x14ac:dyDescent="0.25">
      <c r="A145" s="51" t="s">
        <v>27</v>
      </c>
      <c r="B145" s="52"/>
      <c r="C145" s="52"/>
      <c r="D145" s="52"/>
      <c r="E145" s="52"/>
      <c r="F145" s="52"/>
      <c r="G145" s="52"/>
      <c r="H145" s="33"/>
      <c r="I145" s="34"/>
    </row>
    <row r="146" spans="1:19" x14ac:dyDescent="0.25">
      <c r="B146" s="2">
        <v>25</v>
      </c>
      <c r="C146" s="3" t="s">
        <v>89</v>
      </c>
      <c r="D146" s="5" t="s">
        <v>25</v>
      </c>
      <c r="G146" s="6">
        <v>20</v>
      </c>
    </row>
    <row r="147" spans="1:19" x14ac:dyDescent="0.25">
      <c r="D147" s="31" t="str">
        <f>SUBSTITUTE("Sp.mat: 0.00%",".",IF(VALUE("1.2")=1.2,".",","),2)</f>
        <v>Sp.mat: 0.00%</v>
      </c>
      <c r="F147" s="31" t="str">
        <f>SUBSTITUTE("Sp.man: 0.00%",".",IF(VALUE("1.2")=1.2,".",","),2)</f>
        <v>Sp.man: 0.00%</v>
      </c>
      <c r="G147" s="31" t="str">
        <f>SUBSTITUTE("Sp.uti: 0.00%",".",IF(VALUE("1.2")=1.2,".",","),2)</f>
        <v>Sp.uti: 0.00%</v>
      </c>
    </row>
    <row r="148" spans="1:19" x14ac:dyDescent="0.25">
      <c r="A148" s="53" t="s">
        <v>90</v>
      </c>
      <c r="B148" s="54"/>
      <c r="C148" s="54"/>
      <c r="D148" s="54"/>
      <c r="E148" s="54"/>
      <c r="F148" s="54"/>
      <c r="G148" s="54"/>
    </row>
    <row r="149" spans="1:19" x14ac:dyDescent="0.25">
      <c r="A149" s="54"/>
      <c r="B149" s="54"/>
      <c r="C149" s="54"/>
      <c r="D149" s="54"/>
      <c r="E149" s="54"/>
      <c r="F149" s="54"/>
      <c r="G149" s="54"/>
    </row>
    <row r="150" spans="1:19" x14ac:dyDescent="0.25">
      <c r="A150" s="51" t="s">
        <v>27</v>
      </c>
      <c r="B150" s="52"/>
      <c r="C150" s="52"/>
      <c r="D150" s="52"/>
      <c r="E150" s="52"/>
      <c r="F150" s="52"/>
      <c r="G150" s="52"/>
      <c r="H150" s="33"/>
      <c r="I150" s="34"/>
    </row>
    <row r="151" spans="1:19" x14ac:dyDescent="0.25">
      <c r="B151" s="2">
        <v>26</v>
      </c>
      <c r="C151" s="3" t="s">
        <v>91</v>
      </c>
      <c r="D151" s="5" t="s">
        <v>55</v>
      </c>
      <c r="G151" s="6">
        <v>5</v>
      </c>
    </row>
    <row r="152" spans="1:19" x14ac:dyDescent="0.25">
      <c r="D152" s="31" t="str">
        <f>SUBSTITUTE("Sp.mat: 0.00%",".",IF(VALUE("1.2")=1.2,".",","),2)</f>
        <v>Sp.mat: 0.00%</v>
      </c>
      <c r="F152" s="31" t="str">
        <f>SUBSTITUTE("Sp.man: 0.00%",".",IF(VALUE("1.2")=1.2,".",","),2)</f>
        <v>Sp.man: 0.00%</v>
      </c>
      <c r="G152" s="31" t="str">
        <f>SUBSTITUTE("Sp.uti: 0.00%",".",IF(VALUE("1.2")=1.2,".",","),2)</f>
        <v>Sp.uti: 0.00%</v>
      </c>
    </row>
    <row r="153" spans="1:19" x14ac:dyDescent="0.25">
      <c r="A153" s="53" t="s">
        <v>92</v>
      </c>
      <c r="B153" s="54"/>
      <c r="C153" s="54"/>
      <c r="D153" s="54"/>
      <c r="E153" s="54"/>
      <c r="F153" s="54"/>
      <c r="G153" s="54"/>
    </row>
    <row r="154" spans="1:19" x14ac:dyDescent="0.25">
      <c r="A154" s="54"/>
      <c r="B154" s="54"/>
      <c r="C154" s="54"/>
      <c r="D154" s="54"/>
      <c r="E154" s="54"/>
      <c r="F154" s="54"/>
      <c r="G154" s="54"/>
    </row>
    <row r="155" spans="1:19" x14ac:dyDescent="0.25">
      <c r="A155" s="51" t="s">
        <v>27</v>
      </c>
      <c r="B155" s="52"/>
      <c r="C155" s="52"/>
      <c r="D155" s="52"/>
      <c r="E155" s="52"/>
      <c r="F155" s="52"/>
      <c r="G155" s="52"/>
      <c r="H155" s="33"/>
      <c r="I155" s="34"/>
    </row>
    <row r="156" spans="1:19" x14ac:dyDescent="0.25">
      <c r="B156" s="37" t="s">
        <v>93</v>
      </c>
      <c r="E156" s="4">
        <f>SUMIF(J13:J155,"1",I13:I155)</f>
        <v>0</v>
      </c>
      <c r="F156" s="4">
        <f>SUMIF(J13:J155,"2",I13:I155)</f>
        <v>0</v>
      </c>
      <c r="G156" s="4">
        <f>SUMIF(J13:J155,"3",I13:I155)</f>
        <v>0</v>
      </c>
      <c r="H156" s="4">
        <f>SUMIF(J13:J155,"4",I13:I155)</f>
        <v>0</v>
      </c>
      <c r="I156" s="4">
        <f>SUMIF(J13:J155,"5",I13:I155)</f>
        <v>0</v>
      </c>
      <c r="K156" s="4">
        <f>SUMIF(J13:J155,"3",K13:K155)</f>
        <v>0</v>
      </c>
      <c r="L156" s="4">
        <f>SUMIF(J13:J155,"3",L13:L155)</f>
        <v>0</v>
      </c>
      <c r="M156" s="4">
        <f>SUMIF(J13:J155,"3",M13:M155)</f>
        <v>0</v>
      </c>
      <c r="N156" s="4">
        <f>SUMIF(J13:J155,"4",N13:N155)</f>
        <v>0</v>
      </c>
      <c r="O156" s="4">
        <f>SUMIF(J13:J155,"4",O13:O155)</f>
        <v>0</v>
      </c>
      <c r="P156" s="4">
        <f>SUMIF(J13:J155,"4",P13:P155)</f>
        <v>0</v>
      </c>
      <c r="Q156" s="4">
        <f>SUMIF(J13:J155,"4",Q13:Q155)</f>
        <v>0</v>
      </c>
      <c r="R156" s="4">
        <f>SUMIF(J13:J155,"4",R13:R155)</f>
        <v>0</v>
      </c>
      <c r="S156" s="4">
        <f>SUMIF(J13:J155,"4",S13:S155)</f>
        <v>0</v>
      </c>
    </row>
    <row r="157" spans="1:19" hidden="1" x14ac:dyDescent="0.25">
      <c r="B157" s="37" t="s">
        <v>94</v>
      </c>
    </row>
    <row r="158" spans="1:19" hidden="1" x14ac:dyDescent="0.25">
      <c r="B158" s="37" t="s">
        <v>95</v>
      </c>
      <c r="G158" s="4">
        <f>$K$156*1</f>
        <v>0</v>
      </c>
    </row>
    <row r="159" spans="1:19" hidden="1" x14ac:dyDescent="0.25">
      <c r="B159" s="37" t="s">
        <v>96</v>
      </c>
      <c r="G159" s="4">
        <f>$L$156*1</f>
        <v>0</v>
      </c>
    </row>
    <row r="160" spans="1:19" hidden="1" x14ac:dyDescent="0.25">
      <c r="B160" s="37" t="s">
        <v>97</v>
      </c>
      <c r="G160" s="4">
        <f>G156-G158-G159</f>
        <v>0</v>
      </c>
    </row>
    <row r="161" spans="2:9" hidden="1" x14ac:dyDescent="0.25">
      <c r="B161" s="37" t="s">
        <v>98</v>
      </c>
      <c r="E161" s="4">
        <f>IF("G"="Nu",0*1,0)</f>
        <v>0</v>
      </c>
      <c r="I161" s="4">
        <f>E161</f>
        <v>0</v>
      </c>
    </row>
    <row r="162" spans="2:9" hidden="1" x14ac:dyDescent="0.25">
      <c r="B162" s="37" t="s">
        <v>99</v>
      </c>
      <c r="D162" s="38" t="str">
        <f>CONCATENATE(TEXT(0,REPLACE("#.####",2,1,"."))," x")</f>
        <v>. x</v>
      </c>
      <c r="E162" s="4">
        <f>IF("G"="Nu",0*1,0)</f>
        <v>0</v>
      </c>
      <c r="I162" s="4">
        <f>E162*0</f>
        <v>0</v>
      </c>
    </row>
    <row r="163" spans="2:9" x14ac:dyDescent="0.25">
      <c r="B163" s="37" t="s">
        <v>100</v>
      </c>
      <c r="E163" s="4">
        <f>0</f>
        <v>0</v>
      </c>
      <c r="F163" s="4">
        <f>0</f>
        <v>0</v>
      </c>
      <c r="G163" s="4">
        <f>0</f>
        <v>0</v>
      </c>
      <c r="H163" s="4">
        <f>IF(H156=0,1,H174/H156)</f>
        <v>1</v>
      </c>
    </row>
    <row r="164" spans="2:9" x14ac:dyDescent="0.25">
      <c r="B164" s="39" t="s">
        <v>101</v>
      </c>
      <c r="C164" s="40"/>
      <c r="D164" s="41"/>
      <c r="E164" s="42"/>
      <c r="F164" s="42"/>
      <c r="G164" s="43"/>
      <c r="H164" s="32"/>
      <c r="I164" s="44"/>
    </row>
    <row r="165" spans="2:9" hidden="1" x14ac:dyDescent="0.25">
      <c r="B165" s="45" t="str">
        <f>CONCATENATE("  ","Impozit manopera        ")</f>
        <v xml:space="preserve">  Impozit manopera        </v>
      </c>
      <c r="D165" s="38">
        <f>0</f>
        <v>0</v>
      </c>
      <c r="F165" s="4">
        <f>F156*F163*D165</f>
        <v>0</v>
      </c>
      <c r="I165" s="46">
        <f t="shared" ref="I165:I172" si="0">F165</f>
        <v>0</v>
      </c>
    </row>
    <row r="166" spans="2:9" x14ac:dyDescent="0.25">
      <c r="B166" s="45" t="str">
        <f>CONCATENATE("  ","C.A.S.                  ")</f>
        <v xml:space="preserve">  C.A.S.                  </v>
      </c>
      <c r="D166" s="38">
        <f>0</f>
        <v>0</v>
      </c>
      <c r="F166" s="4">
        <f>(F156*F163+F165)*D166</f>
        <v>0</v>
      </c>
      <c r="I166" s="4">
        <f t="shared" si="0"/>
        <v>0</v>
      </c>
    </row>
    <row r="167" spans="2:9" x14ac:dyDescent="0.25">
      <c r="B167" s="45" t="str">
        <f>CONCATENATE("  ","C.A.S.S.                ")</f>
        <v xml:space="preserve">  C.A.S.S.                </v>
      </c>
      <c r="D167" s="38">
        <f>0</f>
        <v>0</v>
      </c>
      <c r="F167" s="4">
        <f>(F156*F163+F165)*D167</f>
        <v>0</v>
      </c>
      <c r="I167" s="4">
        <f t="shared" si="0"/>
        <v>0</v>
      </c>
    </row>
    <row r="168" spans="2:9" x14ac:dyDescent="0.25">
      <c r="B168" s="45" t="str">
        <f>CONCATENATE("  ","Aj.somaj                ")</f>
        <v xml:space="preserve">  Aj.somaj                </v>
      </c>
      <c r="D168" s="38">
        <f>0</f>
        <v>0</v>
      </c>
      <c r="F168" s="4">
        <f>(F156*F163+F165)*D168</f>
        <v>0</v>
      </c>
      <c r="I168" s="4">
        <f t="shared" si="0"/>
        <v>0</v>
      </c>
    </row>
    <row r="169" spans="2:9" x14ac:dyDescent="0.25">
      <c r="B169" s="45" t="str">
        <f>CONCATENATE("  ","Acc. munca, boli profes.")</f>
        <v xml:space="preserve">  Acc. munca, boli profes.</v>
      </c>
      <c r="D169" s="38">
        <f>0</f>
        <v>0</v>
      </c>
      <c r="F169" s="4">
        <f>(F156*F163+F165)*D169</f>
        <v>0</v>
      </c>
      <c r="I169" s="4">
        <f t="shared" si="0"/>
        <v>0</v>
      </c>
    </row>
    <row r="170" spans="2:9" x14ac:dyDescent="0.25">
      <c r="B170" s="45" t="str">
        <f>CONCATENATE("  ","Contr.Concedii Medicale ")</f>
        <v xml:space="preserve">  Contr.Concedii Medicale </v>
      </c>
      <c r="D170" s="38">
        <f>0</f>
        <v>0</v>
      </c>
      <c r="F170" s="4">
        <f>(F156*F163+F165)*D170</f>
        <v>0</v>
      </c>
      <c r="I170" s="4">
        <f t="shared" si="0"/>
        <v>0</v>
      </c>
    </row>
    <row r="171" spans="2:9" x14ac:dyDescent="0.25">
      <c r="B171" s="45" t="str">
        <f>CONCATENATE("  ","Comision ITM            ")</f>
        <v xml:space="preserve">  Comision ITM            </v>
      </c>
      <c r="D171" s="38">
        <f>0</f>
        <v>0</v>
      </c>
      <c r="F171" s="4">
        <f>(F156*F163+F165)*D171</f>
        <v>0</v>
      </c>
      <c r="I171" s="4">
        <f t="shared" si="0"/>
        <v>0</v>
      </c>
    </row>
    <row r="172" spans="2:9" x14ac:dyDescent="0.25">
      <c r="B172" s="45" t="str">
        <f>CONCATENATE("  ","Fond garantare salarii  ")</f>
        <v xml:space="preserve">  Fond garantare salarii  </v>
      </c>
      <c r="D172" s="38">
        <f>0</f>
        <v>0</v>
      </c>
      <c r="F172" s="4">
        <f>(F156*F163+F165)*D172</f>
        <v>0</v>
      </c>
      <c r="I172" s="4">
        <f t="shared" si="0"/>
        <v>0</v>
      </c>
    </row>
    <row r="173" spans="2:9" hidden="1" x14ac:dyDescent="0.25">
      <c r="B173" s="45" t="str">
        <f>CONCATENATE("  ","Chelt.tr.aprov.,depozit.")</f>
        <v xml:space="preserve">  Chelt.tr.aprov.,depozit.</v>
      </c>
      <c r="D173" s="38">
        <f>0</f>
        <v>0</v>
      </c>
      <c r="E173" s="4">
        <f>(E156+I161+I162)*E163*D173</f>
        <v>0</v>
      </c>
      <c r="I173" s="4">
        <f>E173</f>
        <v>0</v>
      </c>
    </row>
    <row r="174" spans="2:9" x14ac:dyDescent="0.25">
      <c r="B174" s="39" t="s">
        <v>102</v>
      </c>
      <c r="C174" s="40"/>
      <c r="D174" s="41"/>
      <c r="E174" s="44">
        <f>(E156+I161+I162)*E163+E173</f>
        <v>0</v>
      </c>
      <c r="F174" s="44">
        <f>F156*F163+F165+F166+F167+F168+F169+F170+F171+F172</f>
        <v>0</v>
      </c>
      <c r="G174" s="44">
        <f>G156*G163</f>
        <v>0</v>
      </c>
      <c r="H174" s="44">
        <f>($N$156*0+$O$156*0+$P$156*0)*1</f>
        <v>0</v>
      </c>
      <c r="I174" s="44">
        <f>SUM(E174:H174)</f>
        <v>0</v>
      </c>
    </row>
    <row r="175" spans="2:9" x14ac:dyDescent="0.25">
      <c r="B175" s="39" t="s">
        <v>103</v>
      </c>
      <c r="C175" s="40"/>
      <c r="D175" s="47">
        <f>0</f>
        <v>0</v>
      </c>
      <c r="E175" s="42" t="s">
        <v>104</v>
      </c>
      <c r="F175" s="42"/>
      <c r="G175" s="43"/>
      <c r="H175" s="32"/>
      <c r="I175" s="44">
        <f>I174*D175</f>
        <v>0</v>
      </c>
    </row>
    <row r="176" spans="2:9" x14ac:dyDescent="0.25">
      <c r="B176" s="39" t="s">
        <v>105</v>
      </c>
      <c r="C176" s="40"/>
      <c r="D176" s="47">
        <f>0</f>
        <v>0</v>
      </c>
      <c r="E176" s="42" t="s">
        <v>106</v>
      </c>
      <c r="F176" s="42"/>
      <c r="G176" s="43"/>
      <c r="H176" s="32"/>
      <c r="I176" s="44">
        <f>(I174+I175)*D176</f>
        <v>0</v>
      </c>
    </row>
    <row r="177" spans="1:9" hidden="1" x14ac:dyDescent="0.25">
      <c r="B177" s="37" t="s">
        <v>98</v>
      </c>
      <c r="D177" s="42" t="str">
        <f>CONCATENATE(TEXT(0,REPLACE("#.####",2,1,"."))," x")</f>
        <v>. x</v>
      </c>
      <c r="E177" s="4">
        <f>IF("G"="Nu",0*1,0)</f>
        <v>0</v>
      </c>
      <c r="I177" s="4">
        <f>E177*0</f>
        <v>0</v>
      </c>
    </row>
    <row r="178" spans="1:9" hidden="1" x14ac:dyDescent="0.25">
      <c r="B178" s="37" t="s">
        <v>99</v>
      </c>
      <c r="D178" s="38" t="str">
        <f>CONCATENATE(TEXT(0,REPLACE("#.####",2,1,"."))," x ",TEXT(0,REPLACE("#.####",2,1,"."))," x")</f>
        <v>. x . x</v>
      </c>
      <c r="E178" s="4">
        <f>IF("G"="Nu",0*1,0)</f>
        <v>0</v>
      </c>
      <c r="I178" s="4">
        <f>E178*0*0</f>
        <v>0</v>
      </c>
    </row>
    <row r="179" spans="1:9" x14ac:dyDescent="0.25">
      <c r="B179" s="39" t="s">
        <v>107</v>
      </c>
      <c r="C179" s="40"/>
      <c r="D179" s="48" t="s">
        <v>108</v>
      </c>
      <c r="E179" s="42"/>
      <c r="F179" s="42"/>
      <c r="G179" s="43"/>
      <c r="H179" s="32"/>
      <c r="I179" s="44">
        <f>I174+I175+I176+I177+I178</f>
        <v>0</v>
      </c>
    </row>
    <row r="180" spans="1:9" x14ac:dyDescent="0.25">
      <c r="B180" s="49" t="s">
        <v>109</v>
      </c>
      <c r="C180" s="40"/>
      <c r="D180" s="41"/>
      <c r="E180" s="42"/>
      <c r="F180" s="42"/>
      <c r="G180" s="43"/>
      <c r="H180" s="32"/>
      <c r="I180" s="44"/>
    </row>
    <row r="182" spans="1:9" x14ac:dyDescent="0.25">
      <c r="A182" s="50" t="s">
        <v>110</v>
      </c>
    </row>
    <row r="183" spans="1:9" x14ac:dyDescent="0.25">
      <c r="A183" s="50" t="s">
        <v>111</v>
      </c>
    </row>
  </sheetData>
  <mergeCells count="67">
    <mergeCell ref="A30:G31"/>
    <mergeCell ref="A1:D1"/>
    <mergeCell ref="A2:I2"/>
    <mergeCell ref="A4:I4"/>
    <mergeCell ref="A5:I5"/>
    <mergeCell ref="A6:H6"/>
    <mergeCell ref="A15:G16"/>
    <mergeCell ref="A17:G17"/>
    <mergeCell ref="A20:G21"/>
    <mergeCell ref="A22:G22"/>
    <mergeCell ref="A25:G26"/>
    <mergeCell ref="A27:G27"/>
    <mergeCell ref="A58:G58"/>
    <mergeCell ref="A32:G32"/>
    <mergeCell ref="A35:G36"/>
    <mergeCell ref="A37:G37"/>
    <mergeCell ref="A40:G41"/>
    <mergeCell ref="A42:G42"/>
    <mergeCell ref="A45:G46"/>
    <mergeCell ref="A47:G47"/>
    <mergeCell ref="A50:G51"/>
    <mergeCell ref="A52:G52"/>
    <mergeCell ref="A53:I53"/>
    <mergeCell ref="A56:G57"/>
    <mergeCell ref="A82:G82"/>
    <mergeCell ref="A59:I59"/>
    <mergeCell ref="A62:G63"/>
    <mergeCell ref="A64:G64"/>
    <mergeCell ref="A67:G68"/>
    <mergeCell ref="A69:G69"/>
    <mergeCell ref="A70:I70"/>
    <mergeCell ref="A73:G74"/>
    <mergeCell ref="A75:G75"/>
    <mergeCell ref="A76:I76"/>
    <mergeCell ref="A77:I77"/>
    <mergeCell ref="A80:G81"/>
    <mergeCell ref="A108:G109"/>
    <mergeCell ref="A83:I83"/>
    <mergeCell ref="A84:I84"/>
    <mergeCell ref="A87:G88"/>
    <mergeCell ref="A89:G89"/>
    <mergeCell ref="A92:G93"/>
    <mergeCell ref="A94:G94"/>
    <mergeCell ref="A97:G98"/>
    <mergeCell ref="A99:G99"/>
    <mergeCell ref="A100:I100"/>
    <mergeCell ref="A103:G104"/>
    <mergeCell ref="A105:G105"/>
    <mergeCell ref="A138:G139"/>
    <mergeCell ref="A110:G110"/>
    <mergeCell ref="A113:G114"/>
    <mergeCell ref="A115:G115"/>
    <mergeCell ref="A118:G119"/>
    <mergeCell ref="A120:G120"/>
    <mergeCell ref="A123:G124"/>
    <mergeCell ref="A125:G125"/>
    <mergeCell ref="A128:G129"/>
    <mergeCell ref="A130:G130"/>
    <mergeCell ref="A133:G134"/>
    <mergeCell ref="A135:G135"/>
    <mergeCell ref="A155:G155"/>
    <mergeCell ref="A140:G140"/>
    <mergeCell ref="A143:G144"/>
    <mergeCell ref="A145:G145"/>
    <mergeCell ref="A148:G149"/>
    <mergeCell ref="A150:G150"/>
    <mergeCell ref="A153:G154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3" manualBreakCount="3">
    <brk id="47" max="16383" man="1"/>
    <brk id="89" max="16383" man="1"/>
    <brk id="1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O.OB06 D.CAT01</vt:lpstr>
      <vt:lpstr>'O.OB06 D.CAT01'!Print_Titles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2018-08-08T18:21:41Z</dcterms:created>
  <dcterms:modified xsi:type="dcterms:W3CDTF">2018-08-09T10:49:23Z</dcterms:modified>
</cp:coreProperties>
</file>